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 зав.МБДОУ\ПИТАНИЕ В ДОУ\2025\02.2025 новое с консервацией\"/>
    </mc:Choice>
  </mc:AlternateContent>
  <xr:revisionPtr revIDLastSave="0" documentId="13_ncr:1_{E13DF7CC-3B74-4077-894F-9223AB73440B}" xr6:coauthVersionLast="47" xr6:coauthVersionMax="47" xr10:uidLastSave="{00000000-0000-0000-0000-000000000000}"/>
  <bookViews>
    <workbookView xWindow="-120" yWindow="-120" windowWidth="29040" windowHeight="15840" tabRatio="871" activeTab="1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СВОД хим.сос." sheetId="21" r:id="rId21"/>
  </sheets>
  <definedNames>
    <definedName name="_xlnm._FilterDatabase" localSheetId="0" hidden="1">Лист1!$B$1:$F$88</definedName>
    <definedName name="_xlnm._FilterDatabase" localSheetId="3" hidden="1">Лист4!$B$1:$F$113</definedName>
    <definedName name="_xlnm.Print_Area" localSheetId="0">Лист1!$A$1:$N$97</definedName>
    <definedName name="_xlnm.Print_Area" localSheetId="9">Лист10!$A$1:$N$95</definedName>
    <definedName name="_xlnm.Print_Area" localSheetId="10">Лист11!$A$1:$N$101</definedName>
    <definedName name="_xlnm.Print_Area" localSheetId="11">Лист12!$A$1:$N$115</definedName>
    <definedName name="_xlnm.Print_Area" localSheetId="12">Лист13!$A$2:$N$107</definedName>
    <definedName name="_xlnm.Print_Area" localSheetId="13">Лист14!$A$1:$N$100</definedName>
    <definedName name="_xlnm.Print_Area" localSheetId="14">Лист15!$A$1:$O$106</definedName>
    <definedName name="_xlnm.Print_Area" localSheetId="15">Лист16!$A$1:$N$113</definedName>
    <definedName name="_xlnm.Print_Area" localSheetId="16">Лист17!$B$4:$O$114</definedName>
    <definedName name="_xlnm.Print_Area" localSheetId="17">Лист18!$A$2:$N$88</definedName>
    <definedName name="_xlnm.Print_Area" localSheetId="18">Лист19!$A$1:$N$113</definedName>
    <definedName name="_xlnm.Print_Area" localSheetId="1">Лист2!$A$1:$N$104</definedName>
    <definedName name="_xlnm.Print_Area" localSheetId="19">Лист20!$A$2:$N$103</definedName>
    <definedName name="_xlnm.Print_Area" localSheetId="3">Лист4!$A$1:$N$99</definedName>
    <definedName name="_xlnm.Print_Area" localSheetId="4">Лист5!$B$2:$O$123</definedName>
    <definedName name="_xlnm.Print_Area" localSheetId="5">Лист6!$A$1:$N$107</definedName>
    <definedName name="_xlnm.Print_Area" localSheetId="6">Лист7!$A$1:$N$112</definedName>
    <definedName name="_xlnm.Print_Area" localSheetId="7">Лист8!$B$1:$O$110</definedName>
    <definedName name="_xlnm.Print_Area" localSheetId="8">Лист9!$B$2:$O$92</definedName>
    <definedName name="_xlnm.Print_Area" localSheetId="20">'СВОД хим.сос.'!$A$1:$K$39</definedName>
  </definedNames>
  <calcPr calcId="191029" refMode="R1C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1" l="1"/>
  <c r="C39" i="21"/>
  <c r="E39" i="21" s="1"/>
  <c r="I39" i="21" s="1"/>
  <c r="D39" i="21"/>
  <c r="F39" i="21" s="1"/>
  <c r="J39" i="21" s="1"/>
  <c r="D37" i="21"/>
  <c r="F37" i="21" s="1"/>
  <c r="C37" i="21"/>
  <c r="E37" i="21" s="1"/>
  <c r="C38" i="21"/>
  <c r="E38" i="21" s="1"/>
  <c r="I38" i="21" s="1"/>
  <c r="D38" i="21"/>
  <c r="F38" i="21" s="1"/>
  <c r="J38" i="21" s="1"/>
  <c r="E36" i="21"/>
  <c r="C36" i="21"/>
  <c r="H54" i="21"/>
  <c r="F74" i="12"/>
  <c r="G74" i="12"/>
  <c r="E74" i="12"/>
  <c r="G48" i="12"/>
  <c r="J37" i="21" l="1"/>
  <c r="I37" i="21"/>
  <c r="F54" i="11"/>
  <c r="G54" i="11"/>
  <c r="H54" i="11"/>
  <c r="I54" i="11"/>
  <c r="J54" i="11"/>
  <c r="K54" i="11"/>
  <c r="L54" i="11"/>
  <c r="M54" i="11"/>
  <c r="N54" i="11"/>
  <c r="E54" i="11"/>
  <c r="G88" i="9"/>
  <c r="F88" i="9"/>
  <c r="E79" i="10"/>
  <c r="G72" i="5" l="1"/>
  <c r="F72" i="5"/>
  <c r="I52" i="3"/>
  <c r="J52" i="3"/>
  <c r="K52" i="3"/>
  <c r="L52" i="3"/>
  <c r="M52" i="3"/>
  <c r="N52" i="3"/>
  <c r="O52" i="3"/>
  <c r="H52" i="3"/>
  <c r="E14" i="4" l="1"/>
  <c r="H50" i="19" l="1"/>
  <c r="I50" i="19"/>
  <c r="J50" i="19"/>
  <c r="K50" i="19"/>
  <c r="L50" i="19"/>
  <c r="M50" i="19"/>
  <c r="N50" i="19"/>
  <c r="I16" i="19"/>
  <c r="J16" i="19"/>
  <c r="G16" i="19"/>
  <c r="H16" i="19"/>
  <c r="G50" i="19"/>
  <c r="N68" i="18" l="1"/>
  <c r="M68" i="18"/>
  <c r="L68" i="18"/>
  <c r="K68" i="18"/>
  <c r="J68" i="18"/>
  <c r="I68" i="18"/>
  <c r="H68" i="18"/>
  <c r="G68" i="18"/>
  <c r="N75" i="14"/>
  <c r="M75" i="14"/>
  <c r="L75" i="14"/>
  <c r="K75" i="14"/>
  <c r="J75" i="14"/>
  <c r="I75" i="14"/>
  <c r="H75" i="14"/>
  <c r="G75" i="14"/>
  <c r="N87" i="13"/>
  <c r="M87" i="13"/>
  <c r="L87" i="13"/>
  <c r="K87" i="13"/>
  <c r="J87" i="13"/>
  <c r="I87" i="13"/>
  <c r="H87" i="13"/>
  <c r="G87" i="13"/>
  <c r="N75" i="10"/>
  <c r="M75" i="10"/>
  <c r="L75" i="10"/>
  <c r="K75" i="10"/>
  <c r="J75" i="10"/>
  <c r="I75" i="10"/>
  <c r="H75" i="10"/>
  <c r="G75" i="10"/>
  <c r="N88" i="7"/>
  <c r="M88" i="7"/>
  <c r="L88" i="7"/>
  <c r="K88" i="7"/>
  <c r="J88" i="7"/>
  <c r="I88" i="7"/>
  <c r="H88" i="7"/>
  <c r="G88" i="7"/>
  <c r="O68" i="3"/>
  <c r="N68" i="3"/>
  <c r="M68" i="3"/>
  <c r="L68" i="3"/>
  <c r="K68" i="3"/>
  <c r="J68" i="3"/>
  <c r="I68" i="3"/>
  <c r="H68" i="3"/>
  <c r="H72" i="1"/>
  <c r="I72" i="1"/>
  <c r="J72" i="1"/>
  <c r="K72" i="1"/>
  <c r="L72" i="1"/>
  <c r="M72" i="1"/>
  <c r="N72" i="1"/>
  <c r="G72" i="1"/>
  <c r="H72" i="3"/>
  <c r="I72" i="3"/>
  <c r="J72" i="3"/>
  <c r="K72" i="3"/>
  <c r="L72" i="3"/>
  <c r="M72" i="3"/>
  <c r="N72" i="3"/>
  <c r="O72" i="3"/>
  <c r="G76" i="1"/>
  <c r="H76" i="1"/>
  <c r="I76" i="1"/>
  <c r="J76" i="1"/>
  <c r="K76" i="1"/>
  <c r="L76" i="1"/>
  <c r="M76" i="1"/>
  <c r="N76" i="1"/>
  <c r="I52" i="9"/>
  <c r="J52" i="9"/>
  <c r="K52" i="9"/>
  <c r="L52" i="9"/>
  <c r="M52" i="9"/>
  <c r="N52" i="9"/>
  <c r="O52" i="9"/>
  <c r="H52" i="9"/>
  <c r="F87" i="20" l="1"/>
  <c r="G87" i="20"/>
  <c r="H87" i="20"/>
  <c r="I87" i="20"/>
  <c r="J87" i="20"/>
  <c r="K87" i="20"/>
  <c r="L87" i="20"/>
  <c r="M87" i="20"/>
  <c r="N87" i="20"/>
  <c r="E87" i="20"/>
  <c r="F91" i="13"/>
  <c r="F105" i="13" s="1"/>
  <c r="G91" i="13"/>
  <c r="H91" i="13"/>
  <c r="I91" i="13"/>
  <c r="J91" i="13"/>
  <c r="K91" i="13"/>
  <c r="L91" i="13"/>
  <c r="M91" i="13"/>
  <c r="N91" i="13"/>
  <c r="E91" i="13"/>
  <c r="E99" i="12"/>
  <c r="E105" i="13" l="1"/>
  <c r="G52" i="3"/>
  <c r="D17" i="21" l="1"/>
  <c r="E17" i="21"/>
  <c r="F17" i="21"/>
  <c r="G17" i="21"/>
  <c r="H17" i="21"/>
  <c r="C17" i="21"/>
  <c r="F109" i="19"/>
  <c r="E109" i="19"/>
  <c r="F111" i="17"/>
  <c r="F109" i="17"/>
  <c r="N84" i="18"/>
  <c r="M84" i="18"/>
  <c r="F84" i="18"/>
  <c r="E84" i="18"/>
  <c r="E72" i="18"/>
  <c r="N109" i="16"/>
  <c r="M109" i="16"/>
  <c r="F109" i="16"/>
  <c r="E109" i="16"/>
  <c r="G24" i="17"/>
  <c r="G109" i="17" s="1"/>
  <c r="H24" i="17"/>
  <c r="I24" i="17"/>
  <c r="J24" i="17"/>
  <c r="K24" i="17"/>
  <c r="L24" i="17"/>
  <c r="M24" i="17"/>
  <c r="N24" i="17"/>
  <c r="N109" i="17" s="1"/>
  <c r="O24" i="17"/>
  <c r="O109" i="17" s="1"/>
  <c r="G65" i="17"/>
  <c r="H65" i="17"/>
  <c r="I65" i="17"/>
  <c r="J65" i="17"/>
  <c r="K65" i="17"/>
  <c r="L65" i="17"/>
  <c r="M65" i="17"/>
  <c r="G98" i="17"/>
  <c r="F24" i="17"/>
  <c r="F65" i="17"/>
  <c r="F98" i="17"/>
  <c r="F72" i="18"/>
  <c r="F86" i="18" s="1"/>
  <c r="G72" i="18"/>
  <c r="H72" i="18"/>
  <c r="I72" i="18"/>
  <c r="J72" i="18"/>
  <c r="K72" i="18"/>
  <c r="L72" i="18"/>
  <c r="M72" i="18"/>
  <c r="N72" i="18"/>
  <c r="N86" i="18" s="1"/>
  <c r="E100" i="20"/>
  <c r="E62" i="20"/>
  <c r="F17" i="20"/>
  <c r="F98" i="20" s="1"/>
  <c r="G17" i="20"/>
  <c r="H17" i="20"/>
  <c r="I17" i="20"/>
  <c r="J17" i="20"/>
  <c r="K17" i="20"/>
  <c r="L17" i="20"/>
  <c r="M17" i="20"/>
  <c r="M98" i="20" s="1"/>
  <c r="N17" i="20"/>
  <c r="N98" i="20" s="1"/>
  <c r="E17" i="20"/>
  <c r="E98" i="20" s="1"/>
  <c r="F62" i="20"/>
  <c r="F100" i="20" s="1"/>
  <c r="G62" i="20"/>
  <c r="H62" i="20"/>
  <c r="I62" i="20"/>
  <c r="J62" i="20"/>
  <c r="K62" i="20"/>
  <c r="L62" i="20"/>
  <c r="M62" i="20"/>
  <c r="M100" i="20" s="1"/>
  <c r="N62" i="20"/>
  <c r="N100" i="20" s="1"/>
  <c r="N99" i="20"/>
  <c r="M99" i="20"/>
  <c r="F99" i="20"/>
  <c r="E99" i="20"/>
  <c r="N110" i="19"/>
  <c r="M110" i="19"/>
  <c r="F50" i="19"/>
  <c r="F110" i="19" s="1"/>
  <c r="E50" i="19"/>
  <c r="E110" i="19" s="1"/>
  <c r="F97" i="16"/>
  <c r="E97" i="16"/>
  <c r="H62" i="16"/>
  <c r="H97" i="16" s="1"/>
  <c r="I62" i="16"/>
  <c r="I97" i="16" s="1"/>
  <c r="J62" i="16"/>
  <c r="J97" i="16" s="1"/>
  <c r="K62" i="16"/>
  <c r="K97" i="16" s="1"/>
  <c r="L62" i="16"/>
  <c r="L97" i="16" s="1"/>
  <c r="M62" i="16"/>
  <c r="M97" i="16" s="1"/>
  <c r="N62" i="16"/>
  <c r="N97" i="16" s="1"/>
  <c r="G62" i="16"/>
  <c r="G97" i="16" s="1"/>
  <c r="F59" i="13"/>
  <c r="G59" i="13"/>
  <c r="H59" i="13"/>
  <c r="I59" i="13"/>
  <c r="J59" i="13"/>
  <c r="K59" i="13"/>
  <c r="L59" i="13"/>
  <c r="M59" i="13"/>
  <c r="N59" i="13"/>
  <c r="O91" i="13"/>
  <c r="F108" i="7"/>
  <c r="E108" i="7"/>
  <c r="F96" i="7"/>
  <c r="G57" i="8"/>
  <c r="H57" i="8"/>
  <c r="I57" i="8"/>
  <c r="J57" i="8"/>
  <c r="K57" i="8"/>
  <c r="L57" i="8"/>
  <c r="M57" i="8"/>
  <c r="N57" i="8"/>
  <c r="O57" i="8"/>
  <c r="G94" i="8"/>
  <c r="N103" i="6"/>
  <c r="M103" i="6"/>
  <c r="F103" i="6"/>
  <c r="E103" i="6"/>
  <c r="F19" i="14"/>
  <c r="F95" i="14" s="1"/>
  <c r="G19" i="14"/>
  <c r="H19" i="14"/>
  <c r="I19" i="14"/>
  <c r="J19" i="14"/>
  <c r="K19" i="14"/>
  <c r="L19" i="14"/>
  <c r="M19" i="14"/>
  <c r="M95" i="14" s="1"/>
  <c r="N19" i="14"/>
  <c r="N95" i="14" s="1"/>
  <c r="E19" i="14"/>
  <c r="E95" i="14" s="1"/>
  <c r="E62" i="14"/>
  <c r="E97" i="14" s="1"/>
  <c r="F84" i="14"/>
  <c r="E84" i="14"/>
  <c r="F62" i="14"/>
  <c r="F97" i="14" s="1"/>
  <c r="J62" i="14"/>
  <c r="N62" i="14"/>
  <c r="N97" i="14" s="1"/>
  <c r="H40" i="14"/>
  <c r="H62" i="14" s="1"/>
  <c r="I40" i="14"/>
  <c r="I62" i="14" s="1"/>
  <c r="J40" i="14"/>
  <c r="K40" i="14"/>
  <c r="K62" i="14" s="1"/>
  <c r="L40" i="14"/>
  <c r="L62" i="14" s="1"/>
  <c r="M40" i="14"/>
  <c r="M62" i="14" s="1"/>
  <c r="M97" i="14" s="1"/>
  <c r="N40" i="14"/>
  <c r="G40" i="14"/>
  <c r="G62" i="14" s="1"/>
  <c r="E59" i="13"/>
  <c r="F18" i="13"/>
  <c r="G18" i="13"/>
  <c r="H18" i="13"/>
  <c r="I18" i="13"/>
  <c r="J18" i="13"/>
  <c r="K18" i="13"/>
  <c r="L18" i="13"/>
  <c r="M18" i="13"/>
  <c r="N18" i="13"/>
  <c r="E18" i="13"/>
  <c r="N102" i="13" l="1"/>
  <c r="M102" i="13"/>
  <c r="F102" i="13"/>
  <c r="E102" i="13"/>
  <c r="F104" i="13"/>
  <c r="E104" i="13"/>
  <c r="N96" i="13"/>
  <c r="M96" i="13"/>
  <c r="L96" i="13"/>
  <c r="K96" i="13"/>
  <c r="J96" i="13"/>
  <c r="I96" i="13"/>
  <c r="H96" i="13"/>
  <c r="G96" i="13"/>
  <c r="F96" i="13"/>
  <c r="E96" i="13"/>
  <c r="N104" i="12"/>
  <c r="M104" i="12"/>
  <c r="L104" i="12"/>
  <c r="K104" i="12"/>
  <c r="J104" i="12"/>
  <c r="I104" i="12"/>
  <c r="H104" i="12"/>
  <c r="G104" i="12"/>
  <c r="F104" i="12"/>
  <c r="E104" i="12"/>
  <c r="F111" i="12"/>
  <c r="E111" i="12"/>
  <c r="H48" i="12"/>
  <c r="H74" i="12" s="1"/>
  <c r="I48" i="12"/>
  <c r="I74" i="12" s="1"/>
  <c r="J48" i="12"/>
  <c r="J74" i="12" s="1"/>
  <c r="K48" i="12"/>
  <c r="K74" i="12" s="1"/>
  <c r="L48" i="12"/>
  <c r="L74" i="12" s="1"/>
  <c r="M48" i="12"/>
  <c r="N48" i="12"/>
  <c r="F99" i="12"/>
  <c r="G99" i="12"/>
  <c r="H99" i="12"/>
  <c r="I99" i="12"/>
  <c r="J99" i="12"/>
  <c r="K99" i="12"/>
  <c r="L99" i="12"/>
  <c r="M99" i="12"/>
  <c r="N99" i="12"/>
  <c r="E23" i="12"/>
  <c r="E110" i="12" s="1"/>
  <c r="E112" i="12"/>
  <c r="F112" i="12"/>
  <c r="F23" i="12"/>
  <c r="F110" i="12" s="1"/>
  <c r="G23" i="12"/>
  <c r="H23" i="12"/>
  <c r="I23" i="12"/>
  <c r="J23" i="12"/>
  <c r="K23" i="12"/>
  <c r="L23" i="12"/>
  <c r="M23" i="12"/>
  <c r="M110" i="12" s="1"/>
  <c r="N23" i="12"/>
  <c r="N110" i="12" s="1"/>
  <c r="N97" i="11"/>
  <c r="M97" i="11"/>
  <c r="F97" i="11"/>
  <c r="E97" i="11"/>
  <c r="G79" i="10"/>
  <c r="F57" i="8" l="1"/>
  <c r="F107" i="8" s="1"/>
  <c r="G106" i="8"/>
  <c r="F106" i="8"/>
  <c r="J60" i="8"/>
  <c r="L60" i="8"/>
  <c r="N60" i="8"/>
  <c r="H60" i="8"/>
  <c r="H45" i="7"/>
  <c r="H66" i="7" s="1"/>
  <c r="I45" i="7"/>
  <c r="I66" i="7" s="1"/>
  <c r="J45" i="7"/>
  <c r="J66" i="7" s="1"/>
  <c r="K45" i="7"/>
  <c r="K66" i="7" s="1"/>
  <c r="L45" i="7"/>
  <c r="L66" i="7" s="1"/>
  <c r="M45" i="7"/>
  <c r="M66" i="7" s="1"/>
  <c r="M109" i="7" s="1"/>
  <c r="N45" i="7"/>
  <c r="N66" i="7" s="1"/>
  <c r="N109" i="7" s="1"/>
  <c r="G45" i="7"/>
  <c r="G66" i="7" s="1"/>
  <c r="I45" i="5"/>
  <c r="I72" i="5" s="1"/>
  <c r="J45" i="5"/>
  <c r="J72" i="5" s="1"/>
  <c r="K45" i="5"/>
  <c r="K72" i="5" s="1"/>
  <c r="L45" i="5"/>
  <c r="L72" i="5" s="1"/>
  <c r="M45" i="5"/>
  <c r="M72" i="5" s="1"/>
  <c r="N45" i="5"/>
  <c r="N72" i="5" s="1"/>
  <c r="O45" i="5"/>
  <c r="O72" i="5" s="1"/>
  <c r="H45" i="5"/>
  <c r="H72" i="5" s="1"/>
  <c r="N16" i="19" l="1"/>
  <c r="M16" i="19"/>
  <c r="L16" i="19"/>
  <c r="K16" i="19"/>
  <c r="O26" i="17"/>
  <c r="N26" i="17"/>
  <c r="M26" i="17"/>
  <c r="L26" i="17"/>
  <c r="K26" i="17"/>
  <c r="J26" i="17"/>
  <c r="I26" i="17"/>
  <c r="H26" i="17"/>
  <c r="N21" i="14"/>
  <c r="M21" i="14"/>
  <c r="L21" i="14"/>
  <c r="K21" i="14"/>
  <c r="J21" i="14"/>
  <c r="I21" i="14"/>
  <c r="H21" i="14"/>
  <c r="G21" i="14"/>
  <c r="N20" i="13"/>
  <c r="M20" i="13"/>
  <c r="L20" i="13"/>
  <c r="K20" i="13"/>
  <c r="J20" i="13"/>
  <c r="I20" i="13"/>
  <c r="H20" i="13"/>
  <c r="G20" i="13"/>
  <c r="N25" i="12"/>
  <c r="N111" i="12" s="1"/>
  <c r="M25" i="12"/>
  <c r="M111" i="12" s="1"/>
  <c r="L25" i="12"/>
  <c r="K25" i="12"/>
  <c r="J25" i="12"/>
  <c r="I25" i="12"/>
  <c r="H25" i="12"/>
  <c r="G25" i="12"/>
  <c r="O18" i="9"/>
  <c r="N18" i="9"/>
  <c r="M18" i="9"/>
  <c r="L18" i="9"/>
  <c r="K18" i="9"/>
  <c r="J18" i="9"/>
  <c r="I18" i="9"/>
  <c r="H18" i="9"/>
  <c r="O20" i="8"/>
  <c r="O106" i="8" s="1"/>
  <c r="N20" i="8"/>
  <c r="N106" i="8" s="1"/>
  <c r="M20" i="8"/>
  <c r="L20" i="8"/>
  <c r="K20" i="8"/>
  <c r="J20" i="8"/>
  <c r="I20" i="8"/>
  <c r="H20" i="8"/>
  <c r="N26" i="7"/>
  <c r="N108" i="7" s="1"/>
  <c r="M26" i="7"/>
  <c r="M108" i="7" s="1"/>
  <c r="L26" i="7"/>
  <c r="K26" i="7"/>
  <c r="J26" i="7"/>
  <c r="I26" i="7"/>
  <c r="H26" i="7"/>
  <c r="G26" i="7"/>
  <c r="N16" i="4"/>
  <c r="M16" i="4"/>
  <c r="L16" i="4"/>
  <c r="K16" i="4"/>
  <c r="J16" i="4"/>
  <c r="I16" i="4"/>
  <c r="H16" i="4"/>
  <c r="G16" i="4"/>
  <c r="N96" i="7"/>
  <c r="M96" i="7"/>
  <c r="L96" i="7"/>
  <c r="K96" i="7"/>
  <c r="J96" i="7"/>
  <c r="I96" i="7"/>
  <c r="H96" i="7"/>
  <c r="G96" i="7"/>
  <c r="H23" i="2"/>
  <c r="I23" i="2"/>
  <c r="J23" i="2"/>
  <c r="K23" i="2"/>
  <c r="L23" i="2"/>
  <c r="M23" i="2"/>
  <c r="N23" i="2"/>
  <c r="G23" i="2"/>
  <c r="N92" i="19"/>
  <c r="M92" i="19"/>
  <c r="L92" i="19"/>
  <c r="K92" i="19"/>
  <c r="J92" i="19"/>
  <c r="I92" i="19"/>
  <c r="H92" i="19"/>
  <c r="G92" i="19"/>
  <c r="O93" i="17"/>
  <c r="O98" i="17" s="1"/>
  <c r="N93" i="17"/>
  <c r="N98" i="17" s="1"/>
  <c r="M93" i="17"/>
  <c r="M98" i="17" s="1"/>
  <c r="L93" i="17"/>
  <c r="L98" i="17" s="1"/>
  <c r="K93" i="17"/>
  <c r="K98" i="17" s="1"/>
  <c r="J93" i="17"/>
  <c r="J98" i="17" s="1"/>
  <c r="I93" i="17"/>
  <c r="I98" i="17" s="1"/>
  <c r="H93" i="17"/>
  <c r="H98" i="17" s="1"/>
  <c r="N79" i="14"/>
  <c r="N84" i="14" s="1"/>
  <c r="N98" i="14" s="1"/>
  <c r="M79" i="14"/>
  <c r="M84" i="14" s="1"/>
  <c r="L79" i="14"/>
  <c r="L84" i="14" s="1"/>
  <c r="K79" i="14"/>
  <c r="K84" i="14" s="1"/>
  <c r="J79" i="14"/>
  <c r="J84" i="14" s="1"/>
  <c r="I79" i="14"/>
  <c r="I84" i="14" s="1"/>
  <c r="H79" i="14"/>
  <c r="H84" i="14" s="1"/>
  <c r="G79" i="14"/>
  <c r="G84" i="14" s="1"/>
  <c r="N80" i="11"/>
  <c r="M80" i="11"/>
  <c r="L80" i="11"/>
  <c r="K80" i="11"/>
  <c r="J80" i="11"/>
  <c r="I80" i="11"/>
  <c r="H80" i="11"/>
  <c r="G80" i="11"/>
  <c r="O89" i="8"/>
  <c r="O94" i="8" s="1"/>
  <c r="N89" i="8"/>
  <c r="N94" i="8" s="1"/>
  <c r="M89" i="8"/>
  <c r="M94" i="8" s="1"/>
  <c r="L89" i="8"/>
  <c r="L94" i="8" s="1"/>
  <c r="K89" i="8"/>
  <c r="K94" i="8" s="1"/>
  <c r="J89" i="8"/>
  <c r="J94" i="8" s="1"/>
  <c r="I89" i="8"/>
  <c r="I94" i="8" s="1"/>
  <c r="H89" i="8"/>
  <c r="H94" i="8" s="1"/>
  <c r="N86" i="6"/>
  <c r="M86" i="6"/>
  <c r="L86" i="6"/>
  <c r="K86" i="6"/>
  <c r="J86" i="6"/>
  <c r="I86" i="6"/>
  <c r="H86" i="6"/>
  <c r="G86" i="6"/>
  <c r="O102" i="5"/>
  <c r="N102" i="5"/>
  <c r="M102" i="5"/>
  <c r="L102" i="5"/>
  <c r="K102" i="5"/>
  <c r="J102" i="5"/>
  <c r="I102" i="5"/>
  <c r="H102" i="5"/>
  <c r="H107" i="5" s="1"/>
  <c r="O107" i="8" l="1"/>
  <c r="G107" i="5"/>
  <c r="G121" i="5" s="1"/>
  <c r="I107" i="5"/>
  <c r="J107" i="5"/>
  <c r="K107" i="5"/>
  <c r="L107" i="5"/>
  <c r="M107" i="5"/>
  <c r="N107" i="5"/>
  <c r="N121" i="5" s="1"/>
  <c r="O107" i="5"/>
  <c r="O121" i="5" s="1"/>
  <c r="G120" i="5"/>
  <c r="F120" i="5"/>
  <c r="G112" i="5"/>
  <c r="H112" i="5"/>
  <c r="I112" i="5"/>
  <c r="J112" i="5"/>
  <c r="K112" i="5"/>
  <c r="L112" i="5"/>
  <c r="M112" i="5"/>
  <c r="N112" i="5"/>
  <c r="O112" i="5"/>
  <c r="G24" i="5"/>
  <c r="G119" i="5" s="1"/>
  <c r="H24" i="5"/>
  <c r="I24" i="5"/>
  <c r="J24" i="5"/>
  <c r="K24" i="5"/>
  <c r="L24" i="5"/>
  <c r="M24" i="5"/>
  <c r="N24" i="5"/>
  <c r="N119" i="5" s="1"/>
  <c r="O24" i="5"/>
  <c r="O119" i="5" s="1"/>
  <c r="G20" i="5"/>
  <c r="G118" i="5" s="1"/>
  <c r="H20" i="5"/>
  <c r="I20" i="5"/>
  <c r="J20" i="5"/>
  <c r="K20" i="5"/>
  <c r="L20" i="5"/>
  <c r="M20" i="5"/>
  <c r="N20" i="5"/>
  <c r="O20" i="5"/>
  <c r="O118" i="5" s="1"/>
  <c r="N120" i="5"/>
  <c r="E49" i="4"/>
  <c r="E96" i="4" s="1"/>
  <c r="F95" i="4"/>
  <c r="E95" i="4"/>
  <c r="G113" i="5" l="1"/>
  <c r="G122" i="5" s="1"/>
  <c r="K113" i="5"/>
  <c r="O120" i="5"/>
  <c r="O113" i="5"/>
  <c r="H113" i="5"/>
  <c r="N113" i="5"/>
  <c r="J113" i="5"/>
  <c r="M113" i="5"/>
  <c r="I113" i="5"/>
  <c r="L113" i="5"/>
  <c r="O122" i="5" l="1"/>
  <c r="J9" i="21"/>
  <c r="N122" i="5"/>
  <c r="I9" i="21"/>
  <c r="N17" i="3"/>
  <c r="N88" i="3" s="1"/>
  <c r="M27" i="2" l="1"/>
  <c r="N27" i="2"/>
  <c r="E59" i="16"/>
  <c r="E110" i="16" s="1"/>
  <c r="F94" i="8"/>
  <c r="F108" i="8" s="1"/>
  <c r="F99" i="8"/>
  <c r="G111" i="17" l="1"/>
  <c r="O102" i="15"/>
  <c r="N102" i="15"/>
  <c r="N110" i="16"/>
  <c r="N96" i="14"/>
  <c r="M96" i="14"/>
  <c r="F96" i="14"/>
  <c r="E96" i="14"/>
  <c r="O89" i="9"/>
  <c r="N89" i="9"/>
  <c r="O88" i="9"/>
  <c r="N88" i="9"/>
  <c r="O87" i="9"/>
  <c r="N87" i="9"/>
  <c r="F49" i="18" l="1"/>
  <c r="F85" i="18" s="1"/>
  <c r="G49" i="18"/>
  <c r="H49" i="18"/>
  <c r="I49" i="18"/>
  <c r="J49" i="18"/>
  <c r="K49" i="18"/>
  <c r="L49" i="18"/>
  <c r="M49" i="18"/>
  <c r="M85" i="18" s="1"/>
  <c r="N49" i="18"/>
  <c r="N85" i="18" s="1"/>
  <c r="E49" i="18"/>
  <c r="E85" i="18" s="1"/>
  <c r="M86" i="18"/>
  <c r="E86" i="18"/>
  <c r="G89" i="15"/>
  <c r="G103" i="15" s="1"/>
  <c r="H89" i="15"/>
  <c r="I89" i="15"/>
  <c r="J89" i="15"/>
  <c r="K89" i="15"/>
  <c r="L89" i="15"/>
  <c r="M89" i="15"/>
  <c r="F89" i="15"/>
  <c r="F103" i="15" s="1"/>
  <c r="F98" i="14"/>
  <c r="M98" i="14"/>
  <c r="E98" i="14"/>
  <c r="G76" i="9"/>
  <c r="G90" i="9" s="1"/>
  <c r="H76" i="9"/>
  <c r="I76" i="9"/>
  <c r="J76" i="9"/>
  <c r="K76" i="9"/>
  <c r="L76" i="9"/>
  <c r="M76" i="9"/>
  <c r="N76" i="9"/>
  <c r="N90" i="9" s="1"/>
  <c r="O76" i="9"/>
  <c r="O90" i="9" s="1"/>
  <c r="F76" i="9"/>
  <c r="F90" i="9" s="1"/>
  <c r="F110" i="7"/>
  <c r="M110" i="7"/>
  <c r="N110" i="7"/>
  <c r="E96" i="7"/>
  <c r="E110" i="7" s="1"/>
  <c r="F66" i="7"/>
  <c r="F109" i="7" s="1"/>
  <c r="E66" i="7"/>
  <c r="E109" i="7" s="1"/>
  <c r="F49" i="4"/>
  <c r="F96" i="4" s="1"/>
  <c r="G49" i="4"/>
  <c r="H49" i="4"/>
  <c r="I49" i="4"/>
  <c r="J49" i="4"/>
  <c r="K49" i="4"/>
  <c r="L49" i="4"/>
  <c r="G90" i="3"/>
  <c r="O90" i="3"/>
  <c r="F52" i="3"/>
  <c r="F90" i="3" s="1"/>
  <c r="F81" i="1"/>
  <c r="G81" i="1"/>
  <c r="H81" i="1"/>
  <c r="I81" i="1"/>
  <c r="J81" i="1"/>
  <c r="K81" i="1"/>
  <c r="L81" i="1"/>
  <c r="M81" i="1"/>
  <c r="N81" i="1"/>
  <c r="E81" i="1"/>
  <c r="F97" i="19"/>
  <c r="F111" i="19" s="1"/>
  <c r="G97" i="19"/>
  <c r="H97" i="19"/>
  <c r="I97" i="19"/>
  <c r="J97" i="19"/>
  <c r="K97" i="19"/>
  <c r="L97" i="19"/>
  <c r="M97" i="19"/>
  <c r="N97" i="19"/>
  <c r="E97" i="19"/>
  <c r="E111" i="19" s="1"/>
  <c r="E20" i="18"/>
  <c r="E83" i="18" s="1"/>
  <c r="E14" i="19"/>
  <c r="E108" i="19" s="1"/>
  <c r="G112" i="17"/>
  <c r="N112" i="17"/>
  <c r="O112" i="17"/>
  <c r="F112" i="17"/>
  <c r="F56" i="15"/>
  <c r="F102" i="15" s="1"/>
  <c r="F19" i="15"/>
  <c r="F100" i="15" s="1"/>
  <c r="O89" i="15"/>
  <c r="O103" i="15" s="1"/>
  <c r="N89" i="15"/>
  <c r="N103" i="15" s="1"/>
  <c r="G56" i="15"/>
  <c r="G102" i="15" s="1"/>
  <c r="H56" i="15"/>
  <c r="I56" i="15"/>
  <c r="J56" i="15"/>
  <c r="K56" i="15"/>
  <c r="L56" i="15"/>
  <c r="M56" i="15"/>
  <c r="O56" i="15"/>
  <c r="N56" i="15"/>
  <c r="G19" i="15"/>
  <c r="G100" i="15" s="1"/>
  <c r="H19" i="15"/>
  <c r="I19" i="15"/>
  <c r="J19" i="15"/>
  <c r="K19" i="15"/>
  <c r="L19" i="15"/>
  <c r="M19" i="15"/>
  <c r="N19" i="15"/>
  <c r="N100" i="15" s="1"/>
  <c r="O19" i="15"/>
  <c r="O100" i="15" s="1"/>
  <c r="F111" i="16"/>
  <c r="E111" i="16"/>
  <c r="M111" i="16"/>
  <c r="N111" i="16"/>
  <c r="F59" i="16"/>
  <c r="F110" i="16" s="1"/>
  <c r="G59" i="16"/>
  <c r="H59" i="16"/>
  <c r="I59" i="16"/>
  <c r="J59" i="16"/>
  <c r="K59" i="16"/>
  <c r="L59" i="16"/>
  <c r="F16" i="16"/>
  <c r="F108" i="16" s="1"/>
  <c r="G16" i="16"/>
  <c r="H16" i="16"/>
  <c r="I16" i="16"/>
  <c r="J16" i="16"/>
  <c r="K16" i="16"/>
  <c r="L16" i="16"/>
  <c r="M16" i="16"/>
  <c r="M108" i="16" s="1"/>
  <c r="N16" i="16"/>
  <c r="N108" i="16" s="1"/>
  <c r="E16" i="16"/>
  <c r="E108" i="16" s="1"/>
  <c r="N111" i="19" l="1"/>
  <c r="M111" i="19"/>
  <c r="M105" i="13"/>
  <c r="N105" i="13"/>
  <c r="F113" i="12"/>
  <c r="M113" i="12"/>
  <c r="N113" i="12"/>
  <c r="E113" i="12"/>
  <c r="F85" i="11" l="1"/>
  <c r="F99" i="11" s="1"/>
  <c r="G85" i="11"/>
  <c r="H85" i="11"/>
  <c r="I85" i="11"/>
  <c r="J85" i="11"/>
  <c r="K85" i="11"/>
  <c r="L85" i="11"/>
  <c r="E85" i="11"/>
  <c r="E99" i="11" s="1"/>
  <c r="F79" i="10"/>
  <c r="F93" i="10" s="1"/>
  <c r="H79" i="10"/>
  <c r="I79" i="10"/>
  <c r="J79" i="10"/>
  <c r="K79" i="10"/>
  <c r="L79" i="10"/>
  <c r="M79" i="10"/>
  <c r="M93" i="10" s="1"/>
  <c r="N79" i="10"/>
  <c r="N93" i="10" s="1"/>
  <c r="F49" i="10" l="1"/>
  <c r="F92" i="10" s="1"/>
  <c r="G49" i="10"/>
  <c r="H49" i="10"/>
  <c r="I49" i="10"/>
  <c r="J49" i="10"/>
  <c r="K49" i="10"/>
  <c r="L49" i="10"/>
  <c r="M49" i="10"/>
  <c r="M92" i="10" s="1"/>
  <c r="N49" i="10"/>
  <c r="N92" i="10" s="1"/>
  <c r="E49" i="10"/>
  <c r="E92" i="10" s="1"/>
  <c r="G52" i="9"/>
  <c r="G89" i="9" s="1"/>
  <c r="F52" i="9"/>
  <c r="F89" i="9" s="1"/>
  <c r="G108" i="8"/>
  <c r="N107" i="8" l="1"/>
  <c r="G107" i="8"/>
  <c r="F60" i="6" l="1"/>
  <c r="F104" i="6" s="1"/>
  <c r="G60" i="6"/>
  <c r="H60" i="6"/>
  <c r="I60" i="6"/>
  <c r="J60" i="6"/>
  <c r="K60" i="6"/>
  <c r="L60" i="6"/>
  <c r="E60" i="6"/>
  <c r="E104" i="6" s="1"/>
  <c r="F107" i="5"/>
  <c r="F121" i="5" s="1"/>
  <c r="G77" i="3"/>
  <c r="G91" i="3" s="1"/>
  <c r="H77" i="3"/>
  <c r="I77" i="3"/>
  <c r="J77" i="3"/>
  <c r="K77" i="3"/>
  <c r="L77" i="3"/>
  <c r="M77" i="3"/>
  <c r="N77" i="3"/>
  <c r="O77" i="3"/>
  <c r="F77" i="3"/>
  <c r="F91" i="3" s="1"/>
  <c r="F82" i="3"/>
  <c r="F83" i="4" l="1"/>
  <c r="F97" i="4" s="1"/>
  <c r="E83" i="4"/>
  <c r="E97" i="4" s="1"/>
  <c r="G83" i="4"/>
  <c r="H83" i="4"/>
  <c r="I83" i="4"/>
  <c r="J83" i="4"/>
  <c r="K83" i="4"/>
  <c r="L83" i="4"/>
  <c r="M83" i="4"/>
  <c r="M97" i="4" s="1"/>
  <c r="N83" i="4"/>
  <c r="N97" i="4" s="1"/>
  <c r="O20" i="3" l="1"/>
  <c r="O89" i="3" s="1"/>
  <c r="N20" i="3"/>
  <c r="N89" i="3" s="1"/>
  <c r="M20" i="3"/>
  <c r="L20" i="3"/>
  <c r="K20" i="3"/>
  <c r="J20" i="3"/>
  <c r="I20" i="3"/>
  <c r="H20" i="3"/>
  <c r="G20" i="3"/>
  <c r="G89" i="3" s="1"/>
  <c r="F20" i="3"/>
  <c r="F89" i="3" s="1"/>
  <c r="G17" i="3"/>
  <c r="G88" i="3" s="1"/>
  <c r="F17" i="3"/>
  <c r="F88" i="3" s="1"/>
  <c r="M100" i="2"/>
  <c r="E88" i="2"/>
  <c r="F21" i="2"/>
  <c r="F99" i="2" s="1"/>
  <c r="H21" i="2"/>
  <c r="I21" i="2"/>
  <c r="J21" i="2"/>
  <c r="M21" i="2"/>
  <c r="M99" i="2" s="1"/>
  <c r="N21" i="2"/>
  <c r="N99" i="2" s="1"/>
  <c r="G21" i="2"/>
  <c r="K21" i="2"/>
  <c r="E55" i="1"/>
  <c r="E94" i="1" s="1"/>
  <c r="M95" i="1"/>
  <c r="N95" i="1"/>
  <c r="F95" i="1"/>
  <c r="E95" i="1"/>
  <c r="H20" i="1" l="1"/>
  <c r="F16" i="6" l="1"/>
  <c r="F102" i="6" s="1"/>
  <c r="G16" i="6"/>
  <c r="H16" i="6"/>
  <c r="I16" i="6"/>
  <c r="J16" i="6"/>
  <c r="K16" i="6"/>
  <c r="L16" i="6"/>
  <c r="M16" i="6"/>
  <c r="M102" i="6" s="1"/>
  <c r="N16" i="6"/>
  <c r="N102" i="6" s="1"/>
  <c r="N118" i="5"/>
  <c r="F88" i="4"/>
  <c r="G88" i="4"/>
  <c r="H88" i="4"/>
  <c r="I88" i="4"/>
  <c r="J88" i="4"/>
  <c r="K88" i="4"/>
  <c r="L88" i="4"/>
  <c r="M88" i="4"/>
  <c r="N88" i="4"/>
  <c r="N92" i="20" l="1"/>
  <c r="N101" i="20" s="1"/>
  <c r="M92" i="20"/>
  <c r="M101" i="20" s="1"/>
  <c r="L92" i="20"/>
  <c r="K92" i="20"/>
  <c r="J92" i="20"/>
  <c r="I92" i="20"/>
  <c r="H92" i="20"/>
  <c r="G92" i="20"/>
  <c r="F92" i="20"/>
  <c r="F101" i="20" s="1"/>
  <c r="E92" i="20"/>
  <c r="E101" i="20" s="1"/>
  <c r="N102" i="19"/>
  <c r="M102" i="19"/>
  <c r="L102" i="19"/>
  <c r="K102" i="19"/>
  <c r="J102" i="19"/>
  <c r="I102" i="19"/>
  <c r="H102" i="19"/>
  <c r="G102" i="19"/>
  <c r="F102" i="19"/>
  <c r="E102" i="19"/>
  <c r="N77" i="18"/>
  <c r="M77" i="18"/>
  <c r="L77" i="18"/>
  <c r="K77" i="18"/>
  <c r="J77" i="18"/>
  <c r="I77" i="18"/>
  <c r="H77" i="18"/>
  <c r="G77" i="18"/>
  <c r="F77" i="18"/>
  <c r="E77" i="18"/>
  <c r="O103" i="17"/>
  <c r="N103" i="17"/>
  <c r="M103" i="17"/>
  <c r="L103" i="17"/>
  <c r="K103" i="17"/>
  <c r="J103" i="17"/>
  <c r="I103" i="17"/>
  <c r="H103" i="17"/>
  <c r="G103" i="17"/>
  <c r="F103" i="17"/>
  <c r="O94" i="15"/>
  <c r="N94" i="15"/>
  <c r="M94" i="15"/>
  <c r="L94" i="15"/>
  <c r="K94" i="15"/>
  <c r="J94" i="15"/>
  <c r="I94" i="15"/>
  <c r="H94" i="15"/>
  <c r="G94" i="15"/>
  <c r="F94" i="15"/>
  <c r="N102" i="16"/>
  <c r="M102" i="16"/>
  <c r="L102" i="16"/>
  <c r="K102" i="16"/>
  <c r="J102" i="16"/>
  <c r="I102" i="16"/>
  <c r="H102" i="16"/>
  <c r="G102" i="16"/>
  <c r="F102" i="16"/>
  <c r="E102" i="16"/>
  <c r="N89" i="14"/>
  <c r="N90" i="14" s="1"/>
  <c r="M89" i="14"/>
  <c r="M90" i="14" s="1"/>
  <c r="L89" i="14"/>
  <c r="L90" i="14" s="1"/>
  <c r="L92" i="14" s="1"/>
  <c r="L93" i="14" s="1"/>
  <c r="K89" i="14"/>
  <c r="K90" i="14" s="1"/>
  <c r="K92" i="14" s="1"/>
  <c r="K93" i="14" s="1"/>
  <c r="J89" i="14"/>
  <c r="J90" i="14" s="1"/>
  <c r="J92" i="14" s="1"/>
  <c r="J93" i="14" s="1"/>
  <c r="I89" i="14"/>
  <c r="I90" i="14" s="1"/>
  <c r="I92" i="14" s="1"/>
  <c r="I93" i="14" s="1"/>
  <c r="H89" i="14"/>
  <c r="H90" i="14" s="1"/>
  <c r="H92" i="14" s="1"/>
  <c r="H93" i="14" s="1"/>
  <c r="G89" i="14"/>
  <c r="G90" i="14" s="1"/>
  <c r="G92" i="14" s="1"/>
  <c r="G93" i="14" s="1"/>
  <c r="F89" i="14"/>
  <c r="F90" i="14" s="1"/>
  <c r="F99" i="14" s="1"/>
  <c r="E89" i="14"/>
  <c r="N90" i="11"/>
  <c r="M90" i="11"/>
  <c r="L90" i="11"/>
  <c r="K90" i="11"/>
  <c r="J90" i="11"/>
  <c r="I90" i="11"/>
  <c r="H90" i="11"/>
  <c r="G90" i="11"/>
  <c r="F90" i="11"/>
  <c r="E90" i="11"/>
  <c r="N84" i="10"/>
  <c r="M84" i="10"/>
  <c r="L84" i="10"/>
  <c r="K84" i="10"/>
  <c r="J84" i="10"/>
  <c r="I84" i="10"/>
  <c r="H84" i="10"/>
  <c r="G84" i="10"/>
  <c r="F84" i="10"/>
  <c r="E84" i="10"/>
  <c r="E93" i="10" s="1"/>
  <c r="O81" i="9"/>
  <c r="N81" i="9"/>
  <c r="M81" i="9"/>
  <c r="L81" i="9"/>
  <c r="K81" i="9"/>
  <c r="J81" i="9"/>
  <c r="I81" i="9"/>
  <c r="H81" i="9"/>
  <c r="G81" i="9"/>
  <c r="F81" i="9"/>
  <c r="O99" i="8"/>
  <c r="O108" i="8" s="1"/>
  <c r="N99" i="8"/>
  <c r="N108" i="8" s="1"/>
  <c r="M99" i="8"/>
  <c r="L99" i="8"/>
  <c r="K99" i="8"/>
  <c r="J99" i="8"/>
  <c r="I99" i="8"/>
  <c r="H99" i="8"/>
  <c r="G99" i="8"/>
  <c r="N101" i="7"/>
  <c r="M101" i="7"/>
  <c r="L101" i="7"/>
  <c r="K101" i="7"/>
  <c r="J101" i="7"/>
  <c r="I101" i="7"/>
  <c r="H101" i="7"/>
  <c r="G101" i="7"/>
  <c r="F101" i="7"/>
  <c r="E101" i="7"/>
  <c r="N96" i="6"/>
  <c r="M96" i="6"/>
  <c r="L96" i="6"/>
  <c r="K96" i="6"/>
  <c r="J96" i="6"/>
  <c r="I96" i="6"/>
  <c r="H96" i="6"/>
  <c r="G96" i="6"/>
  <c r="F96" i="6"/>
  <c r="E96" i="6"/>
  <c r="F112" i="5"/>
  <c r="E88" i="4"/>
  <c r="O82" i="3"/>
  <c r="O91" i="3" s="1"/>
  <c r="N82" i="3"/>
  <c r="N91" i="3" s="1"/>
  <c r="M82" i="3"/>
  <c r="L82" i="3"/>
  <c r="K82" i="3"/>
  <c r="J82" i="3"/>
  <c r="I82" i="3"/>
  <c r="H82" i="3"/>
  <c r="G82" i="3"/>
  <c r="N93" i="2"/>
  <c r="M93" i="2"/>
  <c r="L93" i="2"/>
  <c r="K93" i="2"/>
  <c r="J93" i="2"/>
  <c r="I93" i="2"/>
  <c r="H93" i="2"/>
  <c r="G93" i="2"/>
  <c r="F93" i="2"/>
  <c r="E93" i="2"/>
  <c r="E102" i="2" s="1"/>
  <c r="F86" i="1"/>
  <c r="E86" i="1"/>
  <c r="H86" i="1"/>
  <c r="I86" i="1"/>
  <c r="J86" i="1"/>
  <c r="K86" i="1"/>
  <c r="L86" i="1"/>
  <c r="M86" i="1"/>
  <c r="H56" i="21" s="1"/>
  <c r="N86" i="1"/>
  <c r="I56" i="21" s="1"/>
  <c r="K56" i="21" s="1"/>
  <c r="M56" i="21" s="1"/>
  <c r="G86" i="1"/>
  <c r="N92" i="14" l="1"/>
  <c r="N93" i="14" s="1"/>
  <c r="N100" i="14" s="1"/>
  <c r="N99" i="14"/>
  <c r="M92" i="14"/>
  <c r="M93" i="14" s="1"/>
  <c r="M100" i="14" s="1"/>
  <c r="M99" i="14"/>
  <c r="J56" i="21"/>
  <c r="L56" i="21" l="1"/>
  <c r="J14" i="4"/>
  <c r="K14" i="4"/>
  <c r="L14" i="4"/>
  <c r="M14" i="4"/>
  <c r="M94" i="4" s="1"/>
  <c r="N14" i="4"/>
  <c r="N94" i="4" s="1"/>
  <c r="I14" i="4"/>
  <c r="N60" i="6"/>
  <c r="N104" i="6" s="1"/>
  <c r="M60" i="6"/>
  <c r="M104" i="6" s="1"/>
  <c r="G14" i="4"/>
  <c r="H14" i="4"/>
  <c r="O45" i="17" l="1"/>
  <c r="O65" i="17" s="1"/>
  <c r="O111" i="17" s="1"/>
  <c r="N45" i="17"/>
  <c r="N65" i="17" s="1"/>
  <c r="N111" i="17" s="1"/>
  <c r="N90" i="3"/>
  <c r="G25" i="7"/>
  <c r="F25" i="7"/>
  <c r="F107" i="7" s="1"/>
  <c r="H25" i="7"/>
  <c r="I25" i="7"/>
  <c r="J25" i="7"/>
  <c r="J102" i="7" s="1"/>
  <c r="K25" i="7"/>
  <c r="L25" i="7"/>
  <c r="M25" i="7"/>
  <c r="M107" i="7" s="1"/>
  <c r="N25" i="7"/>
  <c r="E25" i="7"/>
  <c r="E107" i="7" s="1"/>
  <c r="N30" i="7"/>
  <c r="M30" i="7"/>
  <c r="L30" i="7"/>
  <c r="K30" i="7"/>
  <c r="J30" i="7"/>
  <c r="I30" i="7"/>
  <c r="H30" i="7"/>
  <c r="G30" i="7"/>
  <c r="F30" i="7"/>
  <c r="E30" i="7"/>
  <c r="G102" i="7" l="1"/>
  <c r="N102" i="7"/>
  <c r="N107" i="7"/>
  <c r="I102" i="7"/>
  <c r="L102" i="7"/>
  <c r="H102" i="7"/>
  <c r="E102" i="7"/>
  <c r="E111" i="7" s="1"/>
  <c r="M102" i="7"/>
  <c r="M111" i="7" s="1"/>
  <c r="K102" i="7"/>
  <c r="F102" i="7"/>
  <c r="F111" i="7" s="1"/>
  <c r="E21" i="2"/>
  <c r="N111" i="7" l="1"/>
  <c r="J11" i="21"/>
  <c r="E99" i="2"/>
  <c r="F55" i="1" l="1"/>
  <c r="F94" i="1" s="1"/>
  <c r="G55" i="1"/>
  <c r="H55" i="1"/>
  <c r="I55" i="1"/>
  <c r="J55" i="1"/>
  <c r="K55" i="1"/>
  <c r="L55" i="1"/>
  <c r="M55" i="1"/>
  <c r="N55" i="1"/>
  <c r="N94" i="1" l="1"/>
  <c r="M94" i="1"/>
  <c r="F20" i="18"/>
  <c r="F83" i="18" s="1"/>
  <c r="G20" i="18"/>
  <c r="H20" i="18"/>
  <c r="I20" i="18"/>
  <c r="J20" i="18"/>
  <c r="K20" i="18"/>
  <c r="L20" i="18"/>
  <c r="M20" i="18"/>
  <c r="M83" i="18" s="1"/>
  <c r="N20" i="18"/>
  <c r="N83" i="18" s="1"/>
  <c r="E16" i="6" l="1"/>
  <c r="E102" i="6" s="1"/>
  <c r="N21" i="20" l="1"/>
  <c r="M21" i="20"/>
  <c r="M93" i="20" s="1"/>
  <c r="L21" i="20"/>
  <c r="L93" i="20" s="1"/>
  <c r="K21" i="20"/>
  <c r="K93" i="20" s="1"/>
  <c r="J21" i="20"/>
  <c r="J93" i="20" s="1"/>
  <c r="I21" i="20"/>
  <c r="I93" i="20" s="1"/>
  <c r="H21" i="20"/>
  <c r="H93" i="20" s="1"/>
  <c r="G21" i="20"/>
  <c r="G93" i="20" s="1"/>
  <c r="F21" i="20"/>
  <c r="F93" i="20" s="1"/>
  <c r="E21" i="20"/>
  <c r="E93" i="20" s="1"/>
  <c r="N93" i="20" l="1"/>
  <c r="J24" i="21" s="1"/>
  <c r="F102" i="20"/>
  <c r="G95" i="20"/>
  <c r="G96" i="20" s="1"/>
  <c r="L95" i="20"/>
  <c r="L96" i="20" s="1"/>
  <c r="I95" i="20"/>
  <c r="I96" i="20" s="1"/>
  <c r="H95" i="20"/>
  <c r="H96" i="20" s="1"/>
  <c r="J95" i="20"/>
  <c r="J96" i="20" s="1"/>
  <c r="K95" i="20"/>
  <c r="K96" i="20" s="1"/>
  <c r="E102" i="20"/>
  <c r="N20" i="19"/>
  <c r="M20" i="19"/>
  <c r="L20" i="19"/>
  <c r="K20" i="19"/>
  <c r="J20" i="19"/>
  <c r="I20" i="19"/>
  <c r="H20" i="19"/>
  <c r="G20" i="19"/>
  <c r="N14" i="19"/>
  <c r="N108" i="19" s="1"/>
  <c r="M14" i="19"/>
  <c r="M108" i="19" s="1"/>
  <c r="L14" i="19"/>
  <c r="K14" i="19"/>
  <c r="J14" i="19"/>
  <c r="J103" i="19" s="1"/>
  <c r="I14" i="19"/>
  <c r="H14" i="19"/>
  <c r="H103" i="19" s="1"/>
  <c r="G14" i="19"/>
  <c r="F14" i="19"/>
  <c r="E103" i="19"/>
  <c r="E112" i="19" s="1"/>
  <c r="G103" i="19" l="1"/>
  <c r="I103" i="19"/>
  <c r="I105" i="19" s="1"/>
  <c r="I106" i="19" s="1"/>
  <c r="N109" i="19"/>
  <c r="N103" i="19"/>
  <c r="L103" i="19"/>
  <c r="L105" i="19" s="1"/>
  <c r="L106" i="19" s="1"/>
  <c r="M109" i="19"/>
  <c r="M103" i="19"/>
  <c r="K103" i="19"/>
  <c r="K105" i="19" s="1"/>
  <c r="K106" i="19" s="1"/>
  <c r="F103" i="19"/>
  <c r="F112" i="19" s="1"/>
  <c r="F108" i="19"/>
  <c r="M95" i="20"/>
  <c r="M96" i="20" s="1"/>
  <c r="M103" i="20" s="1"/>
  <c r="M102" i="20"/>
  <c r="N95" i="20"/>
  <c r="N96" i="20" s="1"/>
  <c r="N103" i="20" s="1"/>
  <c r="N102" i="20"/>
  <c r="J105" i="19"/>
  <c r="J106" i="19" s="1"/>
  <c r="G105" i="19"/>
  <c r="G106" i="19" s="1"/>
  <c r="H105" i="19"/>
  <c r="H106" i="19" s="1"/>
  <c r="J23" i="21" l="1"/>
  <c r="N105" i="19"/>
  <c r="N106" i="19" s="1"/>
  <c r="N113" i="19" s="1"/>
  <c r="N112" i="19"/>
  <c r="M105" i="19"/>
  <c r="M106" i="19" s="1"/>
  <c r="M113" i="19" s="1"/>
  <c r="M112" i="19"/>
  <c r="L21" i="2"/>
  <c r="O30" i="17" l="1"/>
  <c r="N30" i="17"/>
  <c r="M30" i="17"/>
  <c r="M104" i="17" s="1"/>
  <c r="M106" i="17" s="1"/>
  <c r="M107" i="17" s="1"/>
  <c r="L30" i="17"/>
  <c r="L104" i="17" s="1"/>
  <c r="L106" i="17" s="1"/>
  <c r="L107" i="17" s="1"/>
  <c r="K30" i="17"/>
  <c r="K104" i="17" s="1"/>
  <c r="K106" i="17" s="1"/>
  <c r="K107" i="17" s="1"/>
  <c r="J30" i="17"/>
  <c r="J104" i="17" s="1"/>
  <c r="J106" i="17" s="1"/>
  <c r="J107" i="17" s="1"/>
  <c r="I30" i="17"/>
  <c r="I104" i="17" s="1"/>
  <c r="I106" i="17" s="1"/>
  <c r="I107" i="17" s="1"/>
  <c r="H30" i="17"/>
  <c r="H104" i="17" s="1"/>
  <c r="H106" i="17" s="1"/>
  <c r="H107" i="17" s="1"/>
  <c r="G30" i="17"/>
  <c r="F30" i="17"/>
  <c r="F110" i="17" s="1"/>
  <c r="F88" i="2"/>
  <c r="F102" i="2" s="1"/>
  <c r="G88" i="2"/>
  <c r="H88" i="2"/>
  <c r="I88" i="2"/>
  <c r="J88" i="2"/>
  <c r="K88" i="2"/>
  <c r="L88" i="2"/>
  <c r="N104" i="17" l="1"/>
  <c r="N110" i="17"/>
  <c r="G104" i="17"/>
  <c r="G113" i="17" s="1"/>
  <c r="G110" i="17"/>
  <c r="O104" i="17"/>
  <c r="O106" i="17" s="1"/>
  <c r="O107" i="17" s="1"/>
  <c r="O114" i="17" s="1"/>
  <c r="O110" i="17"/>
  <c r="N106" i="17"/>
  <c r="N107" i="17" s="1"/>
  <c r="N114" i="17" s="1"/>
  <c r="N113" i="17"/>
  <c r="F104" i="17"/>
  <c r="F113" i="17" s="1"/>
  <c r="O113" i="17" l="1"/>
  <c r="N31" i="12"/>
  <c r="M31" i="12"/>
  <c r="N85" i="11"/>
  <c r="N99" i="11" s="1"/>
  <c r="M85" i="11"/>
  <c r="M99" i="11" s="1"/>
  <c r="F98" i="11"/>
  <c r="E98" i="11"/>
  <c r="E16" i="11"/>
  <c r="E96" i="11" s="1"/>
  <c r="F16" i="11"/>
  <c r="F96" i="11" s="1"/>
  <c r="G16" i="11"/>
  <c r="H16" i="11"/>
  <c r="I16" i="11"/>
  <c r="J16" i="11"/>
  <c r="K16" i="11"/>
  <c r="L16" i="11"/>
  <c r="M112" i="12" l="1"/>
  <c r="M74" i="12"/>
  <c r="N74" i="12"/>
  <c r="N112" i="12" s="1"/>
  <c r="M98" i="11"/>
  <c r="N98" i="11"/>
  <c r="F17" i="10"/>
  <c r="F90" i="10" s="1"/>
  <c r="G17" i="10"/>
  <c r="H17" i="10"/>
  <c r="I17" i="10"/>
  <c r="J17" i="10"/>
  <c r="K17" i="10"/>
  <c r="L17" i="10"/>
  <c r="M17" i="10"/>
  <c r="M90" i="10" s="1"/>
  <c r="N17" i="10"/>
  <c r="N90" i="10" s="1"/>
  <c r="E17" i="10"/>
  <c r="E90" i="10" s="1"/>
  <c r="H16" i="9" l="1"/>
  <c r="H82" i="9" s="1"/>
  <c r="H84" i="9" s="1"/>
  <c r="H85" i="9" s="1"/>
  <c r="I16" i="9"/>
  <c r="J16" i="9"/>
  <c r="K16" i="9"/>
  <c r="L16" i="9"/>
  <c r="M16" i="9"/>
  <c r="N16" i="9"/>
  <c r="N82" i="9" s="1"/>
  <c r="O16" i="9"/>
  <c r="O82" i="9" s="1"/>
  <c r="G16" i="9"/>
  <c r="F16" i="9"/>
  <c r="G104" i="7"/>
  <c r="G105" i="7" s="1"/>
  <c r="F91" i="6"/>
  <c r="F105" i="6" s="1"/>
  <c r="G91" i="6"/>
  <c r="H91" i="6"/>
  <c r="I91" i="6"/>
  <c r="J91" i="6"/>
  <c r="K91" i="6"/>
  <c r="L91" i="6"/>
  <c r="E91" i="6"/>
  <c r="E105" i="6" s="1"/>
  <c r="N91" i="6"/>
  <c r="M91" i="6"/>
  <c r="F82" i="9" l="1"/>
  <c r="F91" i="9" s="1"/>
  <c r="F87" i="9"/>
  <c r="G82" i="9"/>
  <c r="G91" i="9" s="1"/>
  <c r="G87" i="9"/>
  <c r="N105" i="6"/>
  <c r="M105" i="6"/>
  <c r="J82" i="9"/>
  <c r="J84" i="9" s="1"/>
  <c r="J85" i="9" s="1"/>
  <c r="M82" i="9"/>
  <c r="M84" i="9" s="1"/>
  <c r="M85" i="9" s="1"/>
  <c r="I82" i="9"/>
  <c r="I84" i="9" s="1"/>
  <c r="I85" i="9" s="1"/>
  <c r="K82" i="9"/>
  <c r="K84" i="9" s="1"/>
  <c r="K85" i="9" s="1"/>
  <c r="L82" i="9"/>
  <c r="L84" i="9" s="1"/>
  <c r="L85" i="9" s="1"/>
  <c r="J13" i="21"/>
  <c r="O84" i="9"/>
  <c r="O85" i="9" s="1"/>
  <c r="O92" i="9" s="1"/>
  <c r="O91" i="9"/>
  <c r="H104" i="7"/>
  <c r="H105" i="7" s="1"/>
  <c r="K104" i="7"/>
  <c r="K105" i="7" s="1"/>
  <c r="J104" i="7"/>
  <c r="J105" i="7" s="1"/>
  <c r="L104" i="7"/>
  <c r="L105" i="7" s="1"/>
  <c r="M104" i="7"/>
  <c r="M105" i="7" s="1"/>
  <c r="M112" i="7" s="1"/>
  <c r="I104" i="7"/>
  <c r="I105" i="7" s="1"/>
  <c r="N104" i="7"/>
  <c r="N105" i="7" s="1"/>
  <c r="N112" i="7" s="1"/>
  <c r="N84" i="9" l="1"/>
  <c r="N85" i="9" s="1"/>
  <c r="N92" i="9" s="1"/>
  <c r="N91" i="9"/>
  <c r="I11" i="21"/>
  <c r="F20" i="5"/>
  <c r="F118" i="5" s="1"/>
  <c r="N16" i="11"/>
  <c r="N96" i="11" s="1"/>
  <c r="M16" i="11"/>
  <c r="M96" i="11" s="1"/>
  <c r="E94" i="4" l="1"/>
  <c r="E89" i="4"/>
  <c r="E98" i="4" s="1"/>
  <c r="E56" i="2"/>
  <c r="E101" i="2" s="1"/>
  <c r="N59" i="16" l="1"/>
  <c r="M59" i="16"/>
  <c r="N104" i="13"/>
  <c r="M104" i="13"/>
  <c r="N49" i="4"/>
  <c r="M49" i="4"/>
  <c r="M110" i="16" l="1"/>
  <c r="M96" i="4"/>
  <c r="N96" i="4"/>
  <c r="N88" i="2"/>
  <c r="M58" i="2"/>
  <c r="M88" i="2" s="1"/>
  <c r="M102" i="2" l="1"/>
  <c r="H55" i="21"/>
  <c r="N102" i="2"/>
  <c r="I55" i="21"/>
  <c r="K55" i="21" s="1"/>
  <c r="O24" i="8"/>
  <c r="N24" i="8"/>
  <c r="M24" i="8"/>
  <c r="L24" i="8"/>
  <c r="K24" i="8"/>
  <c r="J24" i="8"/>
  <c r="I24" i="8"/>
  <c r="H24" i="8"/>
  <c r="G24" i="8"/>
  <c r="F24" i="8"/>
  <c r="H20" i="4"/>
  <c r="H89" i="4" s="1"/>
  <c r="I20" i="4"/>
  <c r="I89" i="4" s="1"/>
  <c r="J20" i="4"/>
  <c r="J89" i="4" s="1"/>
  <c r="K20" i="4"/>
  <c r="K89" i="4" s="1"/>
  <c r="L20" i="4"/>
  <c r="L89" i="4" s="1"/>
  <c r="M20" i="4"/>
  <c r="M89" i="4" s="1"/>
  <c r="N20" i="4"/>
  <c r="N89" i="4" s="1"/>
  <c r="G20" i="4"/>
  <c r="G89" i="4" s="1"/>
  <c r="M55" i="21" l="1"/>
  <c r="M98" i="4"/>
  <c r="I8" i="21"/>
  <c r="N98" i="4"/>
  <c r="J8" i="21"/>
  <c r="N95" i="4"/>
  <c r="M95" i="4"/>
  <c r="E90" i="14"/>
  <c r="E99" i="14" s="1"/>
  <c r="N23" i="18" l="1"/>
  <c r="M23" i="18"/>
  <c r="L23" i="18"/>
  <c r="K23" i="18"/>
  <c r="K78" i="18" s="1"/>
  <c r="J23" i="18"/>
  <c r="I23" i="18"/>
  <c r="H23" i="18"/>
  <c r="G23" i="18"/>
  <c r="F23" i="18"/>
  <c r="E23" i="18"/>
  <c r="N20" i="16" l="1"/>
  <c r="N103" i="16" s="1"/>
  <c r="M20" i="16"/>
  <c r="M103" i="16" s="1"/>
  <c r="L20" i="16"/>
  <c r="L103" i="16" s="1"/>
  <c r="L105" i="16" s="1"/>
  <c r="L106" i="16" s="1"/>
  <c r="K20" i="16"/>
  <c r="K103" i="16" s="1"/>
  <c r="K105" i="16" s="1"/>
  <c r="K106" i="16" s="1"/>
  <c r="J20" i="16"/>
  <c r="J103" i="16" s="1"/>
  <c r="J105" i="16" s="1"/>
  <c r="J106" i="16" s="1"/>
  <c r="I20" i="16"/>
  <c r="I103" i="16" s="1"/>
  <c r="I105" i="16" s="1"/>
  <c r="I106" i="16" s="1"/>
  <c r="H20" i="16"/>
  <c r="H103" i="16" s="1"/>
  <c r="H105" i="16" s="1"/>
  <c r="H106" i="16" s="1"/>
  <c r="G20" i="16"/>
  <c r="G103" i="16" s="1"/>
  <c r="G105" i="16" s="1"/>
  <c r="G106" i="16" s="1"/>
  <c r="F20" i="16"/>
  <c r="F103" i="16" s="1"/>
  <c r="F112" i="16" s="1"/>
  <c r="E20" i="16"/>
  <c r="E103" i="16" s="1"/>
  <c r="E112" i="16" s="1"/>
  <c r="N20" i="11"/>
  <c r="M20" i="11"/>
  <c r="L20" i="11"/>
  <c r="L91" i="11" s="1"/>
  <c r="L93" i="11" s="1"/>
  <c r="L94" i="11" s="1"/>
  <c r="K20" i="11"/>
  <c r="K91" i="11" s="1"/>
  <c r="K93" i="11" s="1"/>
  <c r="K94" i="11" s="1"/>
  <c r="J20" i="11"/>
  <c r="J91" i="11" s="1"/>
  <c r="J93" i="11" s="1"/>
  <c r="J94" i="11" s="1"/>
  <c r="I20" i="11"/>
  <c r="I91" i="11" s="1"/>
  <c r="I93" i="11" s="1"/>
  <c r="I94" i="11" s="1"/>
  <c r="H20" i="11"/>
  <c r="H91" i="11" s="1"/>
  <c r="H93" i="11" s="1"/>
  <c r="H94" i="11" s="1"/>
  <c r="G20" i="11"/>
  <c r="G91" i="11" s="1"/>
  <c r="G93" i="11" s="1"/>
  <c r="G94" i="11" s="1"/>
  <c r="F20" i="11"/>
  <c r="F91" i="11" s="1"/>
  <c r="F100" i="11" s="1"/>
  <c r="E20" i="11"/>
  <c r="E91" i="11" s="1"/>
  <c r="E100" i="11" s="1"/>
  <c r="N19" i="6"/>
  <c r="M19" i="6"/>
  <c r="M97" i="6" s="1"/>
  <c r="L19" i="6"/>
  <c r="L97" i="6" s="1"/>
  <c r="L99" i="6" s="1"/>
  <c r="L100" i="6" s="1"/>
  <c r="K19" i="6"/>
  <c r="K97" i="6" s="1"/>
  <c r="K99" i="6" s="1"/>
  <c r="K100" i="6" s="1"/>
  <c r="J19" i="6"/>
  <c r="J97" i="6" s="1"/>
  <c r="J99" i="6" s="1"/>
  <c r="J100" i="6" s="1"/>
  <c r="I19" i="6"/>
  <c r="I97" i="6" s="1"/>
  <c r="I99" i="6" s="1"/>
  <c r="I100" i="6" s="1"/>
  <c r="H19" i="6"/>
  <c r="H97" i="6" s="1"/>
  <c r="H99" i="6" s="1"/>
  <c r="H100" i="6" s="1"/>
  <c r="G19" i="6"/>
  <c r="G97" i="6" s="1"/>
  <c r="G99" i="6" s="1"/>
  <c r="G100" i="6" s="1"/>
  <c r="F19" i="6"/>
  <c r="F97" i="6" s="1"/>
  <c r="F106" i="6" s="1"/>
  <c r="E19" i="6"/>
  <c r="E97" i="6" s="1"/>
  <c r="E106" i="6" s="1"/>
  <c r="N100" i="2"/>
  <c r="L27" i="2"/>
  <c r="K27" i="2"/>
  <c r="J27" i="2"/>
  <c r="I27" i="2"/>
  <c r="H27" i="2"/>
  <c r="G27" i="2"/>
  <c r="F27" i="2"/>
  <c r="F100" i="2" s="1"/>
  <c r="E27" i="2"/>
  <c r="M91" i="11" l="1"/>
  <c r="M93" i="11" s="1"/>
  <c r="M94" i="11" s="1"/>
  <c r="M101" i="11" s="1"/>
  <c r="N91" i="11"/>
  <c r="J15" i="21" s="1"/>
  <c r="N97" i="6"/>
  <c r="J10" i="21" s="1"/>
  <c r="M99" i="6"/>
  <c r="M100" i="6" s="1"/>
  <c r="M107" i="6" s="1"/>
  <c r="M106" i="6"/>
  <c r="N99" i="6"/>
  <c r="N100" i="6" s="1"/>
  <c r="N107" i="6" s="1"/>
  <c r="N106" i="6"/>
  <c r="M105" i="16"/>
  <c r="M106" i="16" s="1"/>
  <c r="M113" i="16" s="1"/>
  <c r="M112" i="16"/>
  <c r="N105" i="16"/>
  <c r="N106" i="16" s="1"/>
  <c r="N113" i="16" s="1"/>
  <c r="N112" i="16"/>
  <c r="E100" i="2"/>
  <c r="E94" i="2"/>
  <c r="E103" i="2" s="1"/>
  <c r="F18" i="8"/>
  <c r="M100" i="11" l="1"/>
  <c r="N100" i="11"/>
  <c r="N93" i="11"/>
  <c r="N94" i="11" s="1"/>
  <c r="N101" i="11" s="1"/>
  <c r="F105" i="8"/>
  <c r="F100" i="8"/>
  <c r="F109" i="8" s="1"/>
  <c r="F20" i="10"/>
  <c r="F91" i="10" s="1"/>
  <c r="G20" i="10"/>
  <c r="H20" i="10"/>
  <c r="H85" i="10" s="1"/>
  <c r="H87" i="10" s="1"/>
  <c r="H88" i="10" s="1"/>
  <c r="I20" i="10"/>
  <c r="I85" i="10" s="1"/>
  <c r="I87" i="10" s="1"/>
  <c r="I88" i="10" s="1"/>
  <c r="J20" i="10"/>
  <c r="J85" i="10" s="1"/>
  <c r="J87" i="10" s="1"/>
  <c r="J88" i="10" s="1"/>
  <c r="K20" i="10"/>
  <c r="K85" i="10" s="1"/>
  <c r="K87" i="10" s="1"/>
  <c r="K88" i="10" s="1"/>
  <c r="L20" i="10"/>
  <c r="L85" i="10" s="1"/>
  <c r="L87" i="10" s="1"/>
  <c r="L88" i="10" s="1"/>
  <c r="M20" i="10"/>
  <c r="M91" i="10" s="1"/>
  <c r="N20" i="10"/>
  <c r="N91" i="10" s="1"/>
  <c r="E20" i="10"/>
  <c r="E91" i="10" s="1"/>
  <c r="G85" i="10" l="1"/>
  <c r="G87" i="10" s="1"/>
  <c r="G88" i="10" s="1"/>
  <c r="E85" i="10"/>
  <c r="E94" i="10" s="1"/>
  <c r="M85" i="10"/>
  <c r="N85" i="10"/>
  <c r="J14" i="21" s="1"/>
  <c r="F85" i="10"/>
  <c r="F94" i="10" s="1"/>
  <c r="I18" i="8"/>
  <c r="I100" i="8" s="1"/>
  <c r="J18" i="8"/>
  <c r="J100" i="8" s="1"/>
  <c r="K18" i="8"/>
  <c r="K100" i="8" s="1"/>
  <c r="L18" i="8"/>
  <c r="L100" i="8" s="1"/>
  <c r="M18" i="8"/>
  <c r="M100" i="8" s="1"/>
  <c r="H18" i="8"/>
  <c r="H100" i="8" s="1"/>
  <c r="N87" i="10" l="1"/>
  <c r="N88" i="10" s="1"/>
  <c r="N95" i="10" s="1"/>
  <c r="N94" i="10"/>
  <c r="M87" i="10"/>
  <c r="M88" i="10" s="1"/>
  <c r="M95" i="10" s="1"/>
  <c r="M94" i="10"/>
  <c r="H102" i="8"/>
  <c r="H103" i="8" s="1"/>
  <c r="I17" i="3"/>
  <c r="J17" i="3"/>
  <c r="K17" i="3"/>
  <c r="L17" i="3"/>
  <c r="M17" i="3"/>
  <c r="H17" i="3"/>
  <c r="F14" i="4" l="1"/>
  <c r="G83" i="3"/>
  <c r="G92" i="3" s="1"/>
  <c r="F83" i="3"/>
  <c r="F92" i="3" s="1"/>
  <c r="F89" i="4" l="1"/>
  <c r="F98" i="4" s="1"/>
  <c r="F94" i="4"/>
  <c r="E17" i="1"/>
  <c r="E92" i="1" l="1"/>
  <c r="E20" i="1" l="1"/>
  <c r="E87" i="1" s="1"/>
  <c r="E96" i="1" s="1"/>
  <c r="E93" i="1" l="1"/>
  <c r="I102" i="8"/>
  <c r="I103" i="8" s="1"/>
  <c r="J102" i="8"/>
  <c r="J103" i="8" s="1"/>
  <c r="K102" i="8"/>
  <c r="K103" i="8" s="1"/>
  <c r="L102" i="8"/>
  <c r="L103" i="8" s="1"/>
  <c r="M102" i="8"/>
  <c r="M103" i="8" s="1"/>
  <c r="H91" i="4"/>
  <c r="H92" i="4" s="1"/>
  <c r="I91" i="4"/>
  <c r="I92" i="4" s="1"/>
  <c r="J91" i="4"/>
  <c r="J92" i="4" s="1"/>
  <c r="K91" i="4"/>
  <c r="K92" i="4" s="1"/>
  <c r="L91" i="4"/>
  <c r="L92" i="4" s="1"/>
  <c r="G56" i="2"/>
  <c r="H56" i="2"/>
  <c r="I56" i="2"/>
  <c r="J56" i="2"/>
  <c r="K56" i="2"/>
  <c r="L56" i="2"/>
  <c r="M56" i="2"/>
  <c r="N56" i="2"/>
  <c r="N101" i="2" l="1"/>
  <c r="M101" i="2"/>
  <c r="M91" i="4"/>
  <c r="M92" i="4" s="1"/>
  <c r="M99" i="4" s="1"/>
  <c r="N91" i="4"/>
  <c r="N92" i="4" s="1"/>
  <c r="N99" i="4" s="1"/>
  <c r="G78" i="18"/>
  <c r="G80" i="18" s="1"/>
  <c r="G81" i="18" s="1"/>
  <c r="H78" i="18"/>
  <c r="H80" i="18" s="1"/>
  <c r="H81" i="18" s="1"/>
  <c r="I78" i="18"/>
  <c r="I80" i="18" s="1"/>
  <c r="I81" i="18" s="1"/>
  <c r="J78" i="18"/>
  <c r="J80" i="18" s="1"/>
  <c r="J81" i="18" s="1"/>
  <c r="K80" i="18"/>
  <c r="K81" i="18" s="1"/>
  <c r="L78" i="18"/>
  <c r="L80" i="18" s="1"/>
  <c r="L81" i="18" s="1"/>
  <c r="F56" i="2"/>
  <c r="F101" i="2" s="1"/>
  <c r="G94" i="2"/>
  <c r="G96" i="2" s="1"/>
  <c r="G97" i="2" s="1"/>
  <c r="H94" i="2"/>
  <c r="H96" i="2" s="1"/>
  <c r="H97" i="2" s="1"/>
  <c r="I94" i="2"/>
  <c r="I96" i="2" s="1"/>
  <c r="I97" i="2" s="1"/>
  <c r="J94" i="2"/>
  <c r="J96" i="2" s="1"/>
  <c r="J97" i="2" s="1"/>
  <c r="K94" i="2"/>
  <c r="K96" i="2" s="1"/>
  <c r="K97" i="2" s="1"/>
  <c r="L94" i="2"/>
  <c r="L96" i="2" s="1"/>
  <c r="L97" i="2" s="1"/>
  <c r="M94" i="2"/>
  <c r="I6" i="21" s="1"/>
  <c r="N94" i="2"/>
  <c r="J6" i="21" s="1"/>
  <c r="O18" i="8"/>
  <c r="N18" i="8"/>
  <c r="I10" i="21"/>
  <c r="N78" i="18"/>
  <c r="M78" i="18"/>
  <c r="N17" i="1"/>
  <c r="N92" i="1" s="1"/>
  <c r="H24" i="13"/>
  <c r="I24" i="13"/>
  <c r="J24" i="13"/>
  <c r="K24" i="13"/>
  <c r="L24" i="13"/>
  <c r="M24" i="13"/>
  <c r="M103" i="13" s="1"/>
  <c r="N24" i="13"/>
  <c r="N103" i="13" s="1"/>
  <c r="G24" i="13"/>
  <c r="F22" i="15"/>
  <c r="G22" i="15"/>
  <c r="H22" i="15"/>
  <c r="H95" i="15" s="1"/>
  <c r="H97" i="15" s="1"/>
  <c r="H98" i="15" s="1"/>
  <c r="I22" i="15"/>
  <c r="I95" i="15" s="1"/>
  <c r="I97" i="15" s="1"/>
  <c r="I98" i="15" s="1"/>
  <c r="J22" i="15"/>
  <c r="J95" i="15" s="1"/>
  <c r="J97" i="15" s="1"/>
  <c r="J98" i="15" s="1"/>
  <c r="K22" i="15"/>
  <c r="K95" i="15" s="1"/>
  <c r="K97" i="15" s="1"/>
  <c r="K98" i="15" s="1"/>
  <c r="L22" i="15"/>
  <c r="L95" i="15" s="1"/>
  <c r="L97" i="15" s="1"/>
  <c r="L98" i="15" s="1"/>
  <c r="M22" i="15"/>
  <c r="M95" i="15" s="1"/>
  <c r="M97" i="15" s="1"/>
  <c r="M98" i="15" s="1"/>
  <c r="N22" i="15"/>
  <c r="O22" i="15"/>
  <c r="E24" i="13"/>
  <c r="F24" i="13"/>
  <c r="E29" i="12"/>
  <c r="F29" i="12"/>
  <c r="G29" i="12"/>
  <c r="H29" i="12"/>
  <c r="I29" i="12"/>
  <c r="J29" i="12"/>
  <c r="K29" i="12"/>
  <c r="L29" i="12"/>
  <c r="M29" i="12"/>
  <c r="N29" i="12"/>
  <c r="G18" i="8"/>
  <c r="C10" i="21"/>
  <c r="D10" i="21"/>
  <c r="E10" i="21"/>
  <c r="H10" i="21"/>
  <c r="F24" i="5"/>
  <c r="I115" i="5"/>
  <c r="I116" i="5" s="1"/>
  <c r="J115" i="5"/>
  <c r="J116" i="5" s="1"/>
  <c r="K115" i="5"/>
  <c r="K116" i="5" s="1"/>
  <c r="L115" i="5"/>
  <c r="L116" i="5" s="1"/>
  <c r="M115" i="5"/>
  <c r="M116" i="5" s="1"/>
  <c r="H83" i="3"/>
  <c r="H85" i="3" s="1"/>
  <c r="H86" i="3" s="1"/>
  <c r="I83" i="3"/>
  <c r="I85" i="3" s="1"/>
  <c r="I86" i="3" s="1"/>
  <c r="J83" i="3"/>
  <c r="J85" i="3" s="1"/>
  <c r="J86" i="3" s="1"/>
  <c r="K83" i="3"/>
  <c r="K85" i="3" s="1"/>
  <c r="K86" i="3" s="1"/>
  <c r="L83" i="3"/>
  <c r="L85" i="3" s="1"/>
  <c r="L86" i="3" s="1"/>
  <c r="M83" i="3"/>
  <c r="M85" i="3" s="1"/>
  <c r="M86" i="3" s="1"/>
  <c r="F17" i="1"/>
  <c r="G17" i="1"/>
  <c r="H17" i="1"/>
  <c r="H87" i="1" s="1"/>
  <c r="I17" i="1"/>
  <c r="J17" i="1"/>
  <c r="K17" i="1"/>
  <c r="L17" i="1"/>
  <c r="F20" i="1"/>
  <c r="G20" i="1"/>
  <c r="I20" i="1"/>
  <c r="J20" i="1"/>
  <c r="K20" i="1"/>
  <c r="L20" i="1"/>
  <c r="M20" i="1"/>
  <c r="I36" i="21" s="1"/>
  <c r="N20" i="1"/>
  <c r="M17" i="1"/>
  <c r="K87" i="1" l="1"/>
  <c r="D36" i="21"/>
  <c r="F36" i="21" s="1"/>
  <c r="J36" i="21" s="1"/>
  <c r="I53" i="21"/>
  <c r="K53" i="21" s="1"/>
  <c r="M53" i="21" s="1"/>
  <c r="E103" i="13"/>
  <c r="E97" i="13"/>
  <c r="N105" i="8"/>
  <c r="C35" i="21"/>
  <c r="E35" i="21" s="1"/>
  <c r="I35" i="21" s="1"/>
  <c r="O105" i="8"/>
  <c r="O95" i="15"/>
  <c r="O101" i="15"/>
  <c r="N95" i="15"/>
  <c r="N101" i="15"/>
  <c r="F95" i="15"/>
  <c r="F104" i="15" s="1"/>
  <c r="F101" i="15"/>
  <c r="G95" i="15"/>
  <c r="G104" i="15" s="1"/>
  <c r="G101" i="15"/>
  <c r="F97" i="13"/>
  <c r="F106" i="13" s="1"/>
  <c r="F103" i="13"/>
  <c r="N96" i="2"/>
  <c r="N97" i="2" s="1"/>
  <c r="N104" i="2" s="1"/>
  <c r="N103" i="2"/>
  <c r="M96" i="2"/>
  <c r="M97" i="2" s="1"/>
  <c r="M104" i="2" s="1"/>
  <c r="M103" i="2"/>
  <c r="N80" i="18"/>
  <c r="N81" i="18" s="1"/>
  <c r="N88" i="18" s="1"/>
  <c r="N87" i="18"/>
  <c r="M80" i="18"/>
  <c r="M81" i="18" s="1"/>
  <c r="M88" i="18" s="1"/>
  <c r="M87" i="18"/>
  <c r="N97" i="15"/>
  <c r="N98" i="15" s="1"/>
  <c r="N105" i="15" s="1"/>
  <c r="N104" i="15"/>
  <c r="O97" i="15"/>
  <c r="O98" i="15" s="1"/>
  <c r="O105" i="15" s="1"/>
  <c r="O104" i="15"/>
  <c r="F87" i="1"/>
  <c r="F96" i="1" s="1"/>
  <c r="G105" i="8"/>
  <c r="G100" i="8"/>
  <c r="G109" i="8" s="1"/>
  <c r="F113" i="5"/>
  <c r="F122" i="5" s="1"/>
  <c r="F119" i="5"/>
  <c r="L87" i="1"/>
  <c r="J87" i="1"/>
  <c r="I87" i="1"/>
  <c r="E5" i="21" s="1"/>
  <c r="G87" i="1"/>
  <c r="M93" i="1"/>
  <c r="M87" i="1"/>
  <c r="I5" i="21" s="1"/>
  <c r="N93" i="1"/>
  <c r="N87" i="1"/>
  <c r="O100" i="8"/>
  <c r="N100" i="8"/>
  <c r="J105" i="12"/>
  <c r="J107" i="12" s="1"/>
  <c r="J108" i="12" s="1"/>
  <c r="E105" i="12"/>
  <c r="E114" i="12" s="1"/>
  <c r="K97" i="13"/>
  <c r="K99" i="13" s="1"/>
  <c r="K100" i="13" s="1"/>
  <c r="E106" i="13"/>
  <c r="N97" i="13"/>
  <c r="J17" i="21" s="1"/>
  <c r="J97" i="13"/>
  <c r="J99" i="13" s="1"/>
  <c r="J100" i="13" s="1"/>
  <c r="L97" i="13"/>
  <c r="L99" i="13" s="1"/>
  <c r="L100" i="13" s="1"/>
  <c r="H97" i="13"/>
  <c r="H99" i="13" s="1"/>
  <c r="H100" i="13" s="1"/>
  <c r="G97" i="13"/>
  <c r="G99" i="13" s="1"/>
  <c r="G100" i="13" s="1"/>
  <c r="M97" i="13"/>
  <c r="I17" i="21" s="1"/>
  <c r="I97" i="13"/>
  <c r="I99" i="13" s="1"/>
  <c r="I100" i="13" s="1"/>
  <c r="O115" i="5"/>
  <c r="O116" i="5" s="1"/>
  <c r="O123" i="5" s="1"/>
  <c r="N115" i="5"/>
  <c r="N116" i="5" s="1"/>
  <c r="N123" i="5" s="1"/>
  <c r="C9" i="21"/>
  <c r="H115" i="5"/>
  <c r="H116" i="5" s="1"/>
  <c r="F105" i="12"/>
  <c r="F114" i="12" s="1"/>
  <c r="N105" i="12"/>
  <c r="L105" i="12"/>
  <c r="K105" i="12"/>
  <c r="I105" i="12"/>
  <c r="H105" i="12"/>
  <c r="G105" i="12"/>
  <c r="M105" i="12"/>
  <c r="M114" i="12" s="1"/>
  <c r="C8" i="21"/>
  <c r="G91" i="4"/>
  <c r="G92" i="4" s="1"/>
  <c r="M92" i="1"/>
  <c r="F92" i="1"/>
  <c r="F93" i="1"/>
  <c r="H89" i="1"/>
  <c r="H90" i="1" s="1"/>
  <c r="F5" i="21"/>
  <c r="F94" i="2"/>
  <c r="F103" i="2" s="1"/>
  <c r="H53" i="21"/>
  <c r="H52" i="21"/>
  <c r="C22" i="21"/>
  <c r="D23" i="21"/>
  <c r="G10" i="21"/>
  <c r="F10" i="21"/>
  <c r="F23" i="21"/>
  <c r="I54" i="21"/>
  <c r="C23" i="21"/>
  <c r="I23" i="21"/>
  <c r="H23" i="21"/>
  <c r="G23" i="21"/>
  <c r="E22" i="21"/>
  <c r="C18" i="21"/>
  <c r="G18" i="21"/>
  <c r="E18" i="21"/>
  <c r="I19" i="21"/>
  <c r="I24" i="21"/>
  <c r="F18" i="21"/>
  <c r="E6" i="21"/>
  <c r="J19" i="21"/>
  <c r="H6" i="21"/>
  <c r="D6" i="21"/>
  <c r="I18" i="21"/>
  <c r="I14" i="21"/>
  <c r="H18" i="21"/>
  <c r="D18" i="21"/>
  <c r="I22" i="21"/>
  <c r="F11" i="21"/>
  <c r="G6" i="21"/>
  <c r="C6" i="21"/>
  <c r="J20" i="21"/>
  <c r="H22" i="21"/>
  <c r="D22" i="21"/>
  <c r="J22" i="21"/>
  <c r="F6" i="21"/>
  <c r="J18" i="21"/>
  <c r="E23" i="21"/>
  <c r="I13" i="21"/>
  <c r="E11" i="21"/>
  <c r="G13" i="21"/>
  <c r="O17" i="3"/>
  <c r="D35" i="21" s="1"/>
  <c r="F35" i="21" s="1"/>
  <c r="J35" i="21" s="1"/>
  <c r="H11" i="21"/>
  <c r="D11" i="21"/>
  <c r="C13" i="21"/>
  <c r="F13" i="21"/>
  <c r="G11" i="21"/>
  <c r="C11" i="21"/>
  <c r="I15" i="21"/>
  <c r="D5" i="21"/>
  <c r="G15" i="21"/>
  <c r="C15" i="21"/>
  <c r="D15" i="21"/>
  <c r="E7" i="21"/>
  <c r="F12" i="21"/>
  <c r="H15" i="21"/>
  <c r="F15" i="21"/>
  <c r="E15" i="21"/>
  <c r="E12" i="21"/>
  <c r="H12" i="21"/>
  <c r="H20" i="21"/>
  <c r="D20" i="21"/>
  <c r="G20" i="21"/>
  <c r="C20" i="21"/>
  <c r="F20" i="21"/>
  <c r="I20" i="21"/>
  <c r="E20" i="21"/>
  <c r="G21" i="21"/>
  <c r="C21" i="21"/>
  <c r="G12" i="21"/>
  <c r="C12" i="21"/>
  <c r="D12" i="21"/>
  <c r="H24" i="21"/>
  <c r="E24" i="21"/>
  <c r="H8" i="21"/>
  <c r="D8" i="21"/>
  <c r="H19" i="21"/>
  <c r="D19" i="21"/>
  <c r="E19" i="21"/>
  <c r="F78" i="18"/>
  <c r="F87" i="18" s="1"/>
  <c r="G9" i="21"/>
  <c r="E9" i="21"/>
  <c r="F9" i="21"/>
  <c r="G22" i="21"/>
  <c r="G8" i="21"/>
  <c r="E13" i="21"/>
  <c r="H14" i="21"/>
  <c r="D14" i="21"/>
  <c r="H7" i="21"/>
  <c r="D7" i="21"/>
  <c r="F8" i="21"/>
  <c r="H9" i="21"/>
  <c r="D9" i="21"/>
  <c r="H13" i="21"/>
  <c r="D13" i="21"/>
  <c r="G14" i="21"/>
  <c r="C14" i="21"/>
  <c r="G19" i="21"/>
  <c r="C19" i="21"/>
  <c r="F21" i="21"/>
  <c r="F22" i="21"/>
  <c r="G7" i="21"/>
  <c r="C7" i="21"/>
  <c r="E8" i="21"/>
  <c r="F14" i="21"/>
  <c r="F19" i="21"/>
  <c r="E21" i="21"/>
  <c r="F7" i="21"/>
  <c r="E14" i="21"/>
  <c r="H21" i="21"/>
  <c r="D21" i="21"/>
  <c r="D24" i="21"/>
  <c r="G24" i="21"/>
  <c r="C24" i="21"/>
  <c r="F24" i="21"/>
  <c r="N114" i="12" l="1"/>
  <c r="J16" i="21"/>
  <c r="N96" i="1"/>
  <c r="J5" i="21"/>
  <c r="G89" i="1"/>
  <c r="G90" i="1" s="1"/>
  <c r="C5" i="21"/>
  <c r="J12" i="21"/>
  <c r="J52" i="21"/>
  <c r="L52" i="21" s="1"/>
  <c r="K54" i="21"/>
  <c r="O102" i="8"/>
  <c r="O103" i="8" s="1"/>
  <c r="O110" i="8" s="1"/>
  <c r="O109" i="8"/>
  <c r="N102" i="8"/>
  <c r="N103" i="8" s="1"/>
  <c r="N110" i="8" s="1"/>
  <c r="N109" i="8"/>
  <c r="N99" i="13"/>
  <c r="N100" i="13" s="1"/>
  <c r="N107" i="13" s="1"/>
  <c r="N106" i="13"/>
  <c r="M99" i="13"/>
  <c r="M100" i="13" s="1"/>
  <c r="M107" i="13" s="1"/>
  <c r="M106" i="13"/>
  <c r="M89" i="1"/>
  <c r="M90" i="1" s="1"/>
  <c r="M97" i="1" s="1"/>
  <c r="M96" i="1"/>
  <c r="O83" i="3"/>
  <c r="J7" i="21" s="1"/>
  <c r="O88" i="3"/>
  <c r="F16" i="21"/>
  <c r="F25" i="21" s="1"/>
  <c r="F26" i="21" s="1"/>
  <c r="F28" i="21" s="1"/>
  <c r="F29" i="21" s="1"/>
  <c r="I12" i="21"/>
  <c r="D16" i="21"/>
  <c r="D25" i="21" s="1"/>
  <c r="D26" i="21" s="1"/>
  <c r="D28" i="21" s="1"/>
  <c r="D29" i="21" s="1"/>
  <c r="H107" i="12"/>
  <c r="H108" i="12" s="1"/>
  <c r="I16" i="21"/>
  <c r="M107" i="12"/>
  <c r="M108" i="12" s="1"/>
  <c r="M115" i="12" s="1"/>
  <c r="E16" i="21"/>
  <c r="E25" i="21" s="1"/>
  <c r="E26" i="21" s="1"/>
  <c r="E28" i="21" s="1"/>
  <c r="E29" i="21" s="1"/>
  <c r="I107" i="12"/>
  <c r="I108" i="12" s="1"/>
  <c r="N107" i="12"/>
  <c r="N108" i="12" s="1"/>
  <c r="N115" i="12" s="1"/>
  <c r="H16" i="21"/>
  <c r="L107" i="12"/>
  <c r="L108" i="12" s="1"/>
  <c r="C16" i="21"/>
  <c r="G107" i="12"/>
  <c r="G108" i="12" s="1"/>
  <c r="G16" i="21"/>
  <c r="K107" i="12"/>
  <c r="K108" i="12" s="1"/>
  <c r="E78" i="18"/>
  <c r="E87" i="18" s="1"/>
  <c r="N83" i="3"/>
  <c r="N89" i="1"/>
  <c r="N90" i="1" s="1"/>
  <c r="N97" i="1" s="1"/>
  <c r="I89" i="1"/>
  <c r="I90" i="1" s="1"/>
  <c r="K89" i="1"/>
  <c r="K90" i="1" s="1"/>
  <c r="G5" i="21"/>
  <c r="H5" i="21"/>
  <c r="L89" i="1"/>
  <c r="L90" i="1" s="1"/>
  <c r="J89" i="1"/>
  <c r="J90" i="1" s="1"/>
  <c r="I52" i="21"/>
  <c r="K52" i="21" s="1"/>
  <c r="J54" i="21"/>
  <c r="J53" i="21"/>
  <c r="J55" i="21"/>
  <c r="L55" i="21" s="1"/>
  <c r="J21" i="21"/>
  <c r="I21" i="21"/>
  <c r="N92" i="3" l="1"/>
  <c r="I7" i="21"/>
  <c r="M52" i="21"/>
  <c r="L53" i="21"/>
  <c r="M54" i="21"/>
  <c r="L54" i="21"/>
  <c r="O85" i="3"/>
  <c r="O86" i="3" s="1"/>
  <c r="O93" i="3" s="1"/>
  <c r="O92" i="3"/>
  <c r="C25" i="21"/>
  <c r="C28" i="21" s="1"/>
  <c r="C29" i="21" s="1"/>
  <c r="G25" i="21"/>
  <c r="G26" i="21" s="1"/>
  <c r="G28" i="21" s="1"/>
  <c r="G29" i="21" s="1"/>
  <c r="H25" i="21"/>
  <c r="H26" i="21" s="1"/>
  <c r="H28" i="21" s="1"/>
  <c r="H29" i="21" s="1"/>
  <c r="I25" i="21"/>
  <c r="I26" i="21" s="1"/>
  <c r="I28" i="21" s="1"/>
  <c r="I29" i="21" s="1"/>
  <c r="N85" i="3"/>
  <c r="N86" i="3" s="1"/>
  <c r="N93" i="3" s="1"/>
  <c r="J25" i="21"/>
  <c r="J26" i="21" s="1"/>
  <c r="J28" i="21" s="1"/>
  <c r="J29" i="21" s="1"/>
</calcChain>
</file>

<file path=xl/sharedStrings.xml><?xml version="1.0" encoding="utf-8"?>
<sst xmlns="http://schemas.openxmlformats.org/spreadsheetml/2006/main" count="3303" uniqueCount="542">
  <si>
    <t>Пищевые вещества (г)</t>
  </si>
  <si>
    <t>ясли</t>
  </si>
  <si>
    <t>сад</t>
  </si>
  <si>
    <t>Углеводы г</t>
  </si>
  <si>
    <t>Жиры  г</t>
  </si>
  <si>
    <t>ЗАВТРАК</t>
  </si>
  <si>
    <t>Крупа гречневая</t>
  </si>
  <si>
    <t xml:space="preserve">Масло сливочное </t>
  </si>
  <si>
    <t>Молоко сгущенное</t>
  </si>
  <si>
    <t>Батон с маслом, сыром</t>
  </si>
  <si>
    <t xml:space="preserve">Сыр </t>
  </si>
  <si>
    <t>Масло сливочное</t>
  </si>
  <si>
    <t>Батон</t>
  </si>
  <si>
    <t>ЗАВТРАК II</t>
  </si>
  <si>
    <t>Сок</t>
  </si>
  <si>
    <t>ОБЕД</t>
  </si>
  <si>
    <t>Курага</t>
  </si>
  <si>
    <t xml:space="preserve">Сметана </t>
  </si>
  <si>
    <t>Томат-паста</t>
  </si>
  <si>
    <t>Мука пшеничная</t>
  </si>
  <si>
    <t>Сахар (песок)</t>
  </si>
  <si>
    <t>ВСЕГО:</t>
  </si>
  <si>
    <t>Уплотненный ПОЛДНИК</t>
  </si>
  <si>
    <t xml:space="preserve">Молоко </t>
  </si>
  <si>
    <t xml:space="preserve">Яйцо </t>
  </si>
  <si>
    <t>Чай ч/ байховый</t>
  </si>
  <si>
    <t>На весь день</t>
  </si>
  <si>
    <t>Хлеб пшеничный</t>
  </si>
  <si>
    <t>Хлеб ржаной</t>
  </si>
  <si>
    <t xml:space="preserve">Соль йодированная </t>
  </si>
  <si>
    <t>ИТОГО:</t>
  </si>
  <si>
    <t>Крупа рисовая</t>
  </si>
  <si>
    <t>Какао  на  цельном молоке</t>
  </si>
  <si>
    <t>Крупа пшенная</t>
  </si>
  <si>
    <t>Компот из кураги</t>
  </si>
  <si>
    <t>Крупа перловая</t>
  </si>
  <si>
    <t>Лимон</t>
  </si>
  <si>
    <t>Кофейный напиток на  цельном молоке</t>
  </si>
  <si>
    <t>Напиток кофейный</t>
  </si>
  <si>
    <t>Творог</t>
  </si>
  <si>
    <t>Молоко</t>
  </si>
  <si>
    <t>Сметана</t>
  </si>
  <si>
    <t>Компот из изюма</t>
  </si>
  <si>
    <t>Крупа манная</t>
  </si>
  <si>
    <t>Батон с маслом</t>
  </si>
  <si>
    <t>Томат - паста</t>
  </si>
  <si>
    <t>Чернослив</t>
  </si>
  <si>
    <t xml:space="preserve">Творог </t>
  </si>
  <si>
    <t>Яйцо</t>
  </si>
  <si>
    <t>Крупа пшеничная</t>
  </si>
  <si>
    <t>Сухофрукты</t>
  </si>
  <si>
    <t>Изюм</t>
  </si>
  <si>
    <t>Горох шлифованный</t>
  </si>
  <si>
    <t>Плов с мясом</t>
  </si>
  <si>
    <t>Томат паста</t>
  </si>
  <si>
    <t xml:space="preserve">с отварным рисом </t>
  </si>
  <si>
    <t>Крахмал картофельный</t>
  </si>
  <si>
    <t>Рогалик творожный</t>
  </si>
  <si>
    <t xml:space="preserve">Мука пшеничная </t>
  </si>
  <si>
    <t>чеснок</t>
  </si>
  <si>
    <t>сыр</t>
  </si>
  <si>
    <t>Яблоки</t>
  </si>
  <si>
    <t>Огурцы соленые</t>
  </si>
  <si>
    <t>яйцо</t>
  </si>
  <si>
    <t>Кальмары</t>
  </si>
  <si>
    <t>молоко</t>
  </si>
  <si>
    <t>Масло растительное</t>
  </si>
  <si>
    <t>Кондитерские изделия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</si>
  <si>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</si>
  <si>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</si>
  <si>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</si>
  <si>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</si>
  <si>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</si>
  <si>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</si>
  <si>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</si>
  <si>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</si>
  <si>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</si>
  <si>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</si>
  <si>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</si>
  <si>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</si>
  <si>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13 день</t>
  </si>
  <si>
    <t>14 день</t>
  </si>
  <si>
    <t>15 день</t>
  </si>
  <si>
    <t>16 день</t>
  </si>
  <si>
    <t>17 день</t>
  </si>
  <si>
    <t>18 день</t>
  </si>
  <si>
    <t>19 день</t>
  </si>
  <si>
    <t>20 день</t>
  </si>
  <si>
    <t>Итого за 20 дней</t>
  </si>
  <si>
    <t>1-01/1-02</t>
  </si>
  <si>
    <t>№ ТК</t>
  </si>
  <si>
    <t>1-03/1-04</t>
  </si>
  <si>
    <t>1-05/1-06</t>
  </si>
  <si>
    <t>1-07/1-08</t>
  </si>
  <si>
    <t>1-09/1-10</t>
  </si>
  <si>
    <t>1-11/1-12</t>
  </si>
  <si>
    <t>1-15/1-16</t>
  </si>
  <si>
    <t>1-19/1-20</t>
  </si>
  <si>
    <t>2-01/2-02</t>
  </si>
  <si>
    <t>2-03/2-04</t>
  </si>
  <si>
    <t>2-05/2-06</t>
  </si>
  <si>
    <t>2-07/2-08</t>
  </si>
  <si>
    <t>2-11/2-12</t>
  </si>
  <si>
    <t>2-15/2-16</t>
  </si>
  <si>
    <t>2-19/2-20</t>
  </si>
  <si>
    <t>2-21/2-22</t>
  </si>
  <si>
    <t>3-01/3-02</t>
  </si>
  <si>
    <t>3-03/3-04</t>
  </si>
  <si>
    <t>3-05/3-06</t>
  </si>
  <si>
    <t>3-11/3-12</t>
  </si>
  <si>
    <t>1-25/1-26</t>
  </si>
  <si>
    <t>4-01/4-02</t>
  </si>
  <si>
    <t>4-05/4-06</t>
  </si>
  <si>
    <t>4-07/4-08</t>
  </si>
  <si>
    <t>4-09/4-10</t>
  </si>
  <si>
    <t>4-15/4-16</t>
  </si>
  <si>
    <t>4-17/4-18</t>
  </si>
  <si>
    <t>5-01/5-02</t>
  </si>
  <si>
    <t>5-05/5-06</t>
  </si>
  <si>
    <t>6-01/6-02</t>
  </si>
  <si>
    <t>6-03/6-04</t>
  </si>
  <si>
    <t>6-05/6-06</t>
  </si>
  <si>
    <t>6-07/6-08</t>
  </si>
  <si>
    <t>6-09/6-10</t>
  </si>
  <si>
    <t>7-01/7-02</t>
  </si>
  <si>
    <t>7-03/7-04</t>
  </si>
  <si>
    <t>7-05/7-06</t>
  </si>
  <si>
    <t>8-01/8-02</t>
  </si>
  <si>
    <t>8-05/8-06</t>
  </si>
  <si>
    <t>9-01/9-02</t>
  </si>
  <si>
    <t>9-09/9-10</t>
  </si>
  <si>
    <t>10-01/10-02</t>
  </si>
  <si>
    <t>11-09/11-10</t>
  </si>
  <si>
    <t>12-01/12-02</t>
  </si>
  <si>
    <t>19-01/19-02</t>
  </si>
  <si>
    <t xml:space="preserve">брутто </t>
  </si>
  <si>
    <t>брутто</t>
  </si>
  <si>
    <t>нетто</t>
  </si>
  <si>
    <t>Говядина бескостная</t>
  </si>
  <si>
    <t>Белки, г</t>
  </si>
  <si>
    <t xml:space="preserve">Огурцы соленые </t>
  </si>
  <si>
    <t>Компот из сухофруктов</t>
  </si>
  <si>
    <t>3-17/3-18</t>
  </si>
  <si>
    <t>Пирожок с капустой</t>
  </si>
  <si>
    <t>Кисель из кураги</t>
  </si>
  <si>
    <t xml:space="preserve">Печень  </t>
  </si>
  <si>
    <t>Компот из свежих фруктов</t>
  </si>
  <si>
    <t>Мясная котлета</t>
  </si>
  <si>
    <t>белки, г</t>
  </si>
  <si>
    <t>жиры, г</t>
  </si>
  <si>
    <t>углеводы, г</t>
  </si>
  <si>
    <t>Сводная таблица расчета химического состава блюд по дням недели</t>
  </si>
  <si>
    <t>энерг. ценность, ккал</t>
  </si>
  <si>
    <t>Норма по СанПиНу</t>
  </si>
  <si>
    <t>Дрожжи прессованные</t>
  </si>
  <si>
    <t>Кисломолочный продукт</t>
  </si>
  <si>
    <t>вафли</t>
  </si>
  <si>
    <t>крупа манная</t>
  </si>
  <si>
    <t>крупа пшенная</t>
  </si>
  <si>
    <t>курага</t>
  </si>
  <si>
    <t>сметана</t>
  </si>
  <si>
    <t>пряник</t>
  </si>
  <si>
    <t xml:space="preserve">Хлеб пшеничный </t>
  </si>
  <si>
    <t>Среднее значение</t>
  </si>
  <si>
    <t>завтрак</t>
  </si>
  <si>
    <t>2 завтрак</t>
  </si>
  <si>
    <t>обед</t>
  </si>
  <si>
    <t>уплотненный полник</t>
  </si>
  <si>
    <t>Выход блюда</t>
  </si>
  <si>
    <t>Итого</t>
  </si>
  <si>
    <t>Завтрак</t>
  </si>
  <si>
    <t>Обед</t>
  </si>
  <si>
    <t>Полдник уплотнен.</t>
  </si>
  <si>
    <t>Сводная таблица распределения калорийности по приемам пищи</t>
  </si>
  <si>
    <t>Горячий бутерброд</t>
  </si>
  <si>
    <t>Энергетическая ценность (ккал)</t>
  </si>
  <si>
    <t xml:space="preserve">Крупа перловая </t>
  </si>
  <si>
    <t>% содержание</t>
  </si>
  <si>
    <t>Морковь очищенная (п/ф)</t>
  </si>
  <si>
    <t>Лук репчатый очищенный (п/ф)</t>
  </si>
  <si>
    <t>Картофель очищенный (п/ф)</t>
  </si>
  <si>
    <t xml:space="preserve">Капуста очищенная (п/ф) </t>
  </si>
  <si>
    <t>Шницель</t>
  </si>
  <si>
    <t>Масло подсолнечное</t>
  </si>
  <si>
    <t>Свекла очищенная (п/ф)</t>
  </si>
  <si>
    <t>Огурцы солёные</t>
  </si>
  <si>
    <t>Чай сладкий</t>
  </si>
  <si>
    <t>Фрукты</t>
  </si>
  <si>
    <t>Каша манная на цельном молоке</t>
  </si>
  <si>
    <t>Бутерброд с джемом ( повидлом)</t>
  </si>
  <si>
    <t xml:space="preserve">Кисель из свежемороженных ягод                               </t>
  </si>
  <si>
    <t>Говядина 1 кат</t>
  </si>
  <si>
    <t>Напиток апельсиновый/ лимонный</t>
  </si>
  <si>
    <t>Апельсины/ лимоны</t>
  </si>
  <si>
    <t>Молоко сгущённое</t>
  </si>
  <si>
    <t>Какао</t>
  </si>
  <si>
    <t>Биточек мясной</t>
  </si>
  <si>
    <t>с гороховым пюре</t>
  </si>
  <si>
    <t>Чай ч/байховый</t>
  </si>
  <si>
    <t>Дрожжи прессован.</t>
  </si>
  <si>
    <t>Бефстроганов из мяса</t>
  </si>
  <si>
    <t>Омлет  натуральный</t>
  </si>
  <si>
    <t>Рыба свежая</t>
  </si>
  <si>
    <t>Минтай</t>
  </si>
  <si>
    <t>Горбуша</t>
  </si>
  <si>
    <t>Говядина 1 категории</t>
  </si>
  <si>
    <t xml:space="preserve"> Свежие фрукты</t>
  </si>
  <si>
    <t>Рыба консервированная</t>
  </si>
  <si>
    <t>Свекольник со сметаной на мясном б-не</t>
  </si>
  <si>
    <t>Суп с клёцками на куринном б-не</t>
  </si>
  <si>
    <t>Щи по - уральски со сметаной на мясном б-не</t>
  </si>
  <si>
    <t>Суп картофельный с мясными фрикадельками</t>
  </si>
  <si>
    <t>Суп  - лапша домашняя на курином б-не</t>
  </si>
  <si>
    <t>Свекольник со сметаной на курином б-не</t>
  </si>
  <si>
    <t>1-21/1-22</t>
  </si>
  <si>
    <t>1-23/1-24</t>
  </si>
  <si>
    <t>1-13/1-14</t>
  </si>
  <si>
    <t>2-13/2-14</t>
  </si>
  <si>
    <t>4-13/4-14</t>
  </si>
  <si>
    <t>5-03/5-04</t>
  </si>
  <si>
    <t xml:space="preserve"> со сгущённым молоком</t>
  </si>
  <si>
    <t>8-03/8-04</t>
  </si>
  <si>
    <t>5-09/5-10</t>
  </si>
  <si>
    <t>11-03/11-04</t>
  </si>
  <si>
    <t>11-05/11-06</t>
  </si>
  <si>
    <t>8-07/8-08</t>
  </si>
  <si>
    <t>8-13/8-14</t>
  </si>
  <si>
    <t>10-03/10-04</t>
  </si>
  <si>
    <t>10-05/10-06</t>
  </si>
  <si>
    <t>10-07/10-08</t>
  </si>
  <si>
    <t>11-07/11-08</t>
  </si>
  <si>
    <t>12-03/12-04</t>
  </si>
  <si>
    <t>15-03/15-04</t>
  </si>
  <si>
    <t>17-05/17-06</t>
  </si>
  <si>
    <t>7-07/7-08</t>
  </si>
  <si>
    <t>с повидлом</t>
  </si>
  <si>
    <t>Вареники ленивые с маслом</t>
  </si>
  <si>
    <t>Суп из рыбной консервы</t>
  </si>
  <si>
    <t>энерг.ценность,ккал</t>
  </si>
  <si>
    <t>Жаркое по - домашнему с курицей</t>
  </si>
  <si>
    <t>Салат из белокочанной капусты</t>
  </si>
  <si>
    <t>Кислота лимонная</t>
  </si>
  <si>
    <t>морс из свеж.(морож.) ягод</t>
  </si>
  <si>
    <t xml:space="preserve">Плоды и ягоды </t>
  </si>
  <si>
    <t>горошек консерв.</t>
  </si>
  <si>
    <t>мука пшеничная</t>
  </si>
  <si>
    <t>Сыр плавленный</t>
  </si>
  <si>
    <t>ванилин</t>
  </si>
  <si>
    <t>Хлеб пшеничный (сухари)</t>
  </si>
  <si>
    <t>масло сливочное</t>
  </si>
  <si>
    <t>Чай сладкий с лимоном</t>
  </si>
  <si>
    <t>Каша рисовая на цельном молоке</t>
  </si>
  <si>
    <t>Картофель</t>
  </si>
  <si>
    <t>Гуляш мясной</t>
  </si>
  <si>
    <t>томат паста</t>
  </si>
  <si>
    <t>горох шлифованный</t>
  </si>
  <si>
    <t>хлеб пшеничный</t>
  </si>
  <si>
    <t>Компот из чернослива</t>
  </si>
  <si>
    <t xml:space="preserve">Говядина (бескостн.) </t>
  </si>
  <si>
    <t>Салат с кальмарами и яблоками</t>
  </si>
  <si>
    <t>Кулеш "Дружба"</t>
  </si>
  <si>
    <t xml:space="preserve">Лук репчатый  </t>
  </si>
  <si>
    <t xml:space="preserve">Печеночные котлеты </t>
  </si>
  <si>
    <t>картофель</t>
  </si>
  <si>
    <t xml:space="preserve">крупа геркулесовая </t>
  </si>
  <si>
    <t xml:space="preserve"> со сложным гарниром </t>
  </si>
  <si>
    <t>Говядина 1категория</t>
  </si>
  <si>
    <t>Омлет  натуральный с сыром</t>
  </si>
  <si>
    <t>Птица мякоть</t>
  </si>
  <si>
    <t>Рассольник по- ленинградски на курином б-не</t>
  </si>
  <si>
    <t>6-11/6-12</t>
  </si>
  <si>
    <t>6-13/6-14</t>
  </si>
  <si>
    <t xml:space="preserve">Пудинг творожно - манный </t>
  </si>
  <si>
    <t>Огурцы свежие</t>
  </si>
  <si>
    <t>Лук зеленый</t>
  </si>
  <si>
    <t>укроп</t>
  </si>
  <si>
    <t>помидоры свежие</t>
  </si>
  <si>
    <t>Салат из сладкого перца с морковью</t>
  </si>
  <si>
    <t>перец сладкий</t>
  </si>
  <si>
    <t>лук зеленый</t>
  </si>
  <si>
    <t>Помидоры свежие</t>
  </si>
  <si>
    <t>Салат из свежих помидор с зеленым луком</t>
  </si>
  <si>
    <t>Укроп</t>
  </si>
  <si>
    <t>5-13/5-14</t>
  </si>
  <si>
    <t>10-09/10-10</t>
  </si>
  <si>
    <t>15-01/15-02</t>
  </si>
  <si>
    <r>
      <rPr>
        <b/>
        <i/>
        <u/>
        <sz val="12"/>
        <color indexed="8"/>
        <rFont val="Times New Roman"/>
        <family val="1"/>
        <charset val="204"/>
      </rPr>
      <t xml:space="preserve">ДЕНЬ 20 </t>
    </r>
    <r>
      <rPr>
        <b/>
        <i/>
        <sz val="12"/>
        <color indexed="8"/>
        <rFont val="Times New Roman"/>
        <family val="1"/>
        <charset val="204"/>
      </rPr>
      <t xml:space="preserve">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</si>
  <si>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t>Суп - лапша домашняя на  цельном молоке</t>
  </si>
  <si>
    <t>Кофейный напиток с молоком сгущенным</t>
  </si>
  <si>
    <t xml:space="preserve">молоко </t>
  </si>
  <si>
    <t>Мясо тушеное с овощами в соусе 150/180</t>
  </si>
  <si>
    <t xml:space="preserve">Лук репчатый   </t>
  </si>
  <si>
    <t>масло подсолнечное</t>
  </si>
  <si>
    <t>снежок (кисломолочный продукт)</t>
  </si>
  <si>
    <t>2-09/2-10</t>
  </si>
  <si>
    <t>или куринные окорочка</t>
  </si>
  <si>
    <t xml:space="preserve">Птица, </t>
  </si>
  <si>
    <t>Булочка российская</t>
  </si>
  <si>
    <t>Мука пшеничная( на подпыл)</t>
  </si>
  <si>
    <t>сахар (песок) для отделки</t>
  </si>
  <si>
    <t>сахар(песок)</t>
  </si>
  <si>
    <t>дрожжи прессован.</t>
  </si>
  <si>
    <t>Джем, повидло,варенье</t>
  </si>
  <si>
    <t>горошек консервированный</t>
  </si>
  <si>
    <t>йогурт (кисломолочный продукт)</t>
  </si>
  <si>
    <t xml:space="preserve">яйцо </t>
  </si>
  <si>
    <t>картофельным пюре</t>
  </si>
  <si>
    <t xml:space="preserve">соус красный основной </t>
  </si>
  <si>
    <t>томат-паста</t>
  </si>
  <si>
    <t>свежий огурец</t>
  </si>
  <si>
    <t>с гренками</t>
  </si>
  <si>
    <t>Бигус с курицей</t>
  </si>
  <si>
    <t>5-11/5-12</t>
  </si>
  <si>
    <t>5-15/5-16</t>
  </si>
  <si>
    <t>картофельное пюре</t>
  </si>
  <si>
    <t>яйцо вареное</t>
  </si>
  <si>
    <t xml:space="preserve"> Масло сливочное</t>
  </si>
  <si>
    <t>яблоки свежие</t>
  </si>
  <si>
    <t>Кулеш  гречневый на цельном молоке</t>
  </si>
  <si>
    <t>сахар (песок)</t>
  </si>
  <si>
    <t xml:space="preserve">масло подсолнечное </t>
  </si>
  <si>
    <t>Полоска творожная с повидлом</t>
  </si>
  <si>
    <t>Джем (варенье),повидло</t>
  </si>
  <si>
    <t>9-03/9-04</t>
  </si>
  <si>
    <t>9-07/9-08</t>
  </si>
  <si>
    <t>Яйца</t>
  </si>
  <si>
    <t>Свеж.(морож.)ягоды и плоды</t>
  </si>
  <si>
    <t>крахмал картофельн.</t>
  </si>
  <si>
    <t>Макароны отварные с маслом 150/180</t>
  </si>
  <si>
    <t>макаронные изделия</t>
  </si>
  <si>
    <t>картофель очищенный (п/ф)</t>
  </si>
  <si>
    <t>Биточки манные</t>
  </si>
  <si>
    <t>соус абрикосовый</t>
  </si>
  <si>
    <t>Оладьи</t>
  </si>
  <si>
    <t xml:space="preserve">Запеканка из творога </t>
  </si>
  <si>
    <t>Биточки  рубленные из птицы</t>
  </si>
  <si>
    <t>12-05/12-06</t>
  </si>
  <si>
    <t xml:space="preserve">Чеснок </t>
  </si>
  <si>
    <t>13-01/13-02</t>
  </si>
  <si>
    <t>Борщ с капустой и картофелем на мясном б -не</t>
  </si>
  <si>
    <t xml:space="preserve">Пампушки с чесноком </t>
  </si>
  <si>
    <t>кукуруза консервированная</t>
  </si>
  <si>
    <t xml:space="preserve">Крупа гречневая </t>
  </si>
  <si>
    <t xml:space="preserve">салат из кукурузы </t>
  </si>
  <si>
    <t xml:space="preserve">Шницель мясной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</si>
  <si>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Щи из свежей капусты  на мясном  бульоне</t>
  </si>
  <si>
    <t xml:space="preserve">Рассольник  домашний на мясном б-не </t>
  </si>
  <si>
    <t>14-01/14-02</t>
  </si>
  <si>
    <t>Салат из свежих овощей с яблоками</t>
  </si>
  <si>
    <t>5-17/5-18</t>
  </si>
  <si>
    <t>Сырный суп-пюре на курином б-не</t>
  </si>
  <si>
    <t>2-25/2-26</t>
  </si>
  <si>
    <t>Суп молочный вермешелевый на цельном молоке</t>
  </si>
  <si>
    <t>1-27/1-28</t>
  </si>
  <si>
    <t>Кисломолочный продукт (йогурт)</t>
  </si>
  <si>
    <t xml:space="preserve">Суп гороховый на курином б-не </t>
  </si>
  <si>
    <t>Булочка "Росинка"</t>
  </si>
  <si>
    <t>Пудинг творожно - рисовый</t>
  </si>
  <si>
    <t>Щи  из свежей капусты  с картофелем на мясном  бульоне</t>
  </si>
  <si>
    <t>Щи  из свежей капусты  с картофелем на куринном  бульоне</t>
  </si>
  <si>
    <t>17-01/17-02</t>
  </si>
  <si>
    <t>Куринный гуляш</t>
  </si>
  <si>
    <t xml:space="preserve">Рассольник   со сметаной на мясном б-не </t>
  </si>
  <si>
    <t>10-11/10-12</t>
  </si>
  <si>
    <t>свежие фрукты (яблоки)</t>
  </si>
  <si>
    <t xml:space="preserve">Помидоры консерв. </t>
  </si>
  <si>
    <t>с джемом (вареньем)</t>
  </si>
  <si>
    <t>Джем (варенье)</t>
  </si>
  <si>
    <t>Свекольник со сметаной на куринном б-не</t>
  </si>
  <si>
    <t>Клюква  х/о5%</t>
  </si>
  <si>
    <t>Брусника  х/о 1%</t>
  </si>
  <si>
    <t>Смородина черная  х/о10%</t>
  </si>
  <si>
    <t>Вишня х/о15%</t>
  </si>
  <si>
    <t>хлеб  пшеничные</t>
  </si>
  <si>
    <t>2-17/2-18</t>
  </si>
  <si>
    <t>3-13/3-14</t>
  </si>
  <si>
    <t>4-11/4-12</t>
  </si>
  <si>
    <t>Шницель рыбный  натуральный с</t>
  </si>
  <si>
    <t>Салат  из свежих овощей</t>
  </si>
  <si>
    <t xml:space="preserve">Биточки рыбные </t>
  </si>
  <si>
    <t>8-11/8-12</t>
  </si>
  <si>
    <t>9-05/9-06</t>
  </si>
  <si>
    <t>11-01/11-02</t>
  </si>
  <si>
    <t>Рассольник на мясном б-не (мелкошинкованный)</t>
  </si>
  <si>
    <t>Отклонение, в %(доупистимо +-5%)</t>
  </si>
  <si>
    <t>среднее за сутки</t>
  </si>
  <si>
    <t>среднее в %</t>
  </si>
  <si>
    <t>17-07/17-08</t>
  </si>
  <si>
    <t>Макаронные изделия (вермишелевый)</t>
  </si>
  <si>
    <t>соус сметанный</t>
  </si>
  <si>
    <t xml:space="preserve">салат из зеленого горошка консервированного </t>
  </si>
  <si>
    <t>Горошек зеленый консервированный</t>
  </si>
  <si>
    <t>с гречневой кашей</t>
  </si>
  <si>
    <t>Говядина (бескостная)</t>
  </si>
  <si>
    <t>горошек  консервированный</t>
  </si>
  <si>
    <t xml:space="preserve">Котлета рыбная с овощами </t>
  </si>
  <si>
    <t>Рекомендуется (норма по СанПиНу)</t>
  </si>
  <si>
    <t>Энергетическая ценность и объем блюд</t>
  </si>
  <si>
    <t>второй завтрак</t>
  </si>
  <si>
    <t>уплотненный полдник</t>
  </si>
  <si>
    <t>не менее 350г</t>
  </si>
  <si>
    <t>не менее 400г</t>
  </si>
  <si>
    <t>не менее 100г</t>
  </si>
  <si>
    <t>не менее 450г</t>
  </si>
  <si>
    <t>не менее 600г</t>
  </si>
  <si>
    <t>не менее 510г</t>
  </si>
  <si>
    <t>объем блюд за день</t>
  </si>
  <si>
    <t>энергетическая ценность за день</t>
  </si>
  <si>
    <t>не менее 280 ккал</t>
  </si>
  <si>
    <t>не менее 360 ккал</t>
  </si>
  <si>
    <t>не менее 90 ккал</t>
  </si>
  <si>
    <t>не менее 70 ккал</t>
  </si>
  <si>
    <t>не менее 420 ккал</t>
  </si>
  <si>
    <t>не менее 490 ккал</t>
  </si>
  <si>
    <t>не менее 630 ккал</t>
  </si>
  <si>
    <t>не менее 540 ккал</t>
  </si>
  <si>
    <t>Салат из яблок и моркови</t>
  </si>
  <si>
    <t>Салат из вареных овощей</t>
  </si>
  <si>
    <t>Горошек консервир.</t>
  </si>
  <si>
    <t>Суп перловый со сметаной на мясном б-не</t>
  </si>
  <si>
    <t>Суп овощной  на овощном бульоне</t>
  </si>
  <si>
    <t xml:space="preserve">сметана  </t>
  </si>
  <si>
    <t>помидоры консервированные</t>
  </si>
  <si>
    <t>свежие фрукты(яблоки)</t>
  </si>
  <si>
    <t>ё9</t>
  </si>
  <si>
    <t>кислота лимонная</t>
  </si>
  <si>
    <t xml:space="preserve">морковь очищенная (п/ф) </t>
  </si>
  <si>
    <t>с пшенной кашей,</t>
  </si>
  <si>
    <t>Суп картофельный вегетарианский</t>
  </si>
  <si>
    <t>Молоко сгущеное</t>
  </si>
  <si>
    <t>9-11/9-12</t>
  </si>
  <si>
    <t xml:space="preserve">Салат из моркови и кураги </t>
  </si>
  <si>
    <t xml:space="preserve">Зразы из творога с изюмом </t>
  </si>
  <si>
    <t xml:space="preserve">с соусом из свеж. (морож.) ягод и плодов    </t>
  </si>
  <si>
    <t>10-13/10-14</t>
  </si>
  <si>
    <t>Макаронные изделия (вермишель)</t>
  </si>
  <si>
    <t xml:space="preserve">Макароны (вермишель)отварные с маслом </t>
  </si>
  <si>
    <t xml:space="preserve">Суп картофельный  на м/б-не </t>
  </si>
  <si>
    <t>Сухофрукты (изюм)</t>
  </si>
  <si>
    <t>Каша из смеси крупп  с изюмом на ц/молоке</t>
  </si>
  <si>
    <t>сложный гарнир</t>
  </si>
  <si>
    <t>Рагу из овощей запеченное с отварным мясом</t>
  </si>
  <si>
    <t>салат с кукурузой консервированной</t>
  </si>
  <si>
    <t>Шницель рыбный  натуральный со</t>
  </si>
  <si>
    <t>сложным гарниром</t>
  </si>
  <si>
    <t>15-05/15-06</t>
  </si>
  <si>
    <t>Суп картофельный вермишелевый</t>
  </si>
  <si>
    <t>макаронные изделия (вермишель)</t>
  </si>
  <si>
    <t>Запеканка со свежими плодами</t>
  </si>
  <si>
    <t>Кисломолочный продукт (кефир)</t>
  </si>
  <si>
    <t xml:space="preserve">свежие фрукты </t>
  </si>
  <si>
    <t xml:space="preserve">сырники из творога </t>
  </si>
  <si>
    <t>Яйцо (белок)для оттяжки</t>
  </si>
  <si>
    <t xml:space="preserve">Блинчики  </t>
  </si>
  <si>
    <t>Щи по - уральски со сметаной на овощном б-не</t>
  </si>
  <si>
    <t xml:space="preserve">капуста тушеная </t>
  </si>
  <si>
    <t xml:space="preserve">чеснок </t>
  </si>
  <si>
    <t>салат витаминный</t>
  </si>
  <si>
    <t xml:space="preserve">с салатом из свеклы с чесноком и сыром, </t>
  </si>
  <si>
    <t>8-09/8-10</t>
  </si>
  <si>
    <t>апельсин</t>
  </si>
  <si>
    <t>бананы</t>
  </si>
  <si>
    <t>мандарин</t>
  </si>
  <si>
    <t>яблоко</t>
  </si>
  <si>
    <t>печенье</t>
  </si>
  <si>
    <t>персиковый</t>
  </si>
  <si>
    <t>яблочный</t>
  </si>
  <si>
    <t>виноградный</t>
  </si>
  <si>
    <t xml:space="preserve">Мясо тушеное с овощами в соусе </t>
  </si>
  <si>
    <t>Бигус с мясом</t>
  </si>
  <si>
    <t xml:space="preserve">рыба запеченная  </t>
  </si>
  <si>
    <t>в сметанном соусе</t>
  </si>
  <si>
    <t>14-03/14-04</t>
  </si>
  <si>
    <t>всего за день:</t>
  </si>
  <si>
    <t>не менее 1400 ккал</t>
  </si>
  <si>
    <t>не менее 1800ккал</t>
  </si>
  <si>
    <t>7-11/7- 12</t>
  </si>
  <si>
    <t>7-13/7- 14</t>
  </si>
  <si>
    <t>12-07/12-08</t>
  </si>
  <si>
    <t>молочный соус</t>
  </si>
  <si>
    <t xml:space="preserve">Котлеты рубленные из кур, запеченные  </t>
  </si>
  <si>
    <t>20-01/20-02</t>
  </si>
  <si>
    <t>20-03/20-04</t>
  </si>
  <si>
    <t>1-17/1-18</t>
  </si>
  <si>
    <t>2-23/2-24</t>
  </si>
  <si>
    <t>3-07/3-08</t>
  </si>
  <si>
    <t xml:space="preserve">Суп гороховый на мясном б-не </t>
  </si>
  <si>
    <t xml:space="preserve"> 280 ккал</t>
  </si>
  <si>
    <t>360 ккал</t>
  </si>
  <si>
    <t>70 ккал</t>
  </si>
  <si>
    <t>90 ккал</t>
  </si>
  <si>
    <t xml:space="preserve"> 490 ккал</t>
  </si>
  <si>
    <t>630 ккал</t>
  </si>
  <si>
    <t xml:space="preserve"> 420 ккал</t>
  </si>
  <si>
    <t xml:space="preserve"> 540 ккал</t>
  </si>
  <si>
    <t>1400 ккал</t>
  </si>
  <si>
    <t>1800ккал</t>
  </si>
  <si>
    <t xml:space="preserve">не менее </t>
  </si>
  <si>
    <t>Суп рисовый с помидорами  на мясном бульоне</t>
  </si>
  <si>
    <t>4-03/4-04</t>
  </si>
  <si>
    <t>3-15/3-16</t>
  </si>
  <si>
    <t xml:space="preserve">Птица тушенная с овощами, </t>
  </si>
  <si>
    <t>3-19/3-20</t>
  </si>
  <si>
    <t>3-21/3-22</t>
  </si>
  <si>
    <t>5-07/5-08</t>
  </si>
  <si>
    <t>Запеканка из творога со свежими плодами</t>
  </si>
  <si>
    <t>7-07/7- 08</t>
  </si>
  <si>
    <t>Жаркое   по домашнему с мясом</t>
  </si>
  <si>
    <t>16-01/16-02</t>
  </si>
  <si>
    <t>18-01/18-02</t>
  </si>
  <si>
    <t>19-03/19-04</t>
  </si>
  <si>
    <t>бульон  из кур</t>
  </si>
  <si>
    <r>
      <rPr>
        <b/>
        <i/>
        <u/>
        <sz val="12"/>
        <rFont val="Times New Roman"/>
        <family val="1"/>
        <charset val="204"/>
      </rPr>
      <t>ДЕНЬ 19</t>
    </r>
    <r>
      <rPr>
        <b/>
        <i/>
        <sz val="12"/>
        <rFont val="Times New Roman"/>
        <family val="1"/>
        <charset val="204"/>
      </rPr>
      <t xml:space="preserve">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Сезон:летне-осенний
</t>
    </r>
  </si>
  <si>
    <r>
      <rPr>
        <b/>
        <u/>
        <sz val="12"/>
        <rFont val="Times New Roman"/>
        <family val="1"/>
        <charset val="204"/>
      </rPr>
      <t xml:space="preserve">ДЕНЬ 18 </t>
    </r>
    <r>
      <rPr>
        <b/>
        <sz val="12"/>
        <rFont val="Times New Roman"/>
        <family val="1"/>
        <charset val="204"/>
      </rPr>
      <t xml:space="preserve">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</si>
  <si>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>ДЕНЬ 17</t>
    </r>
    <r>
      <rPr>
        <b/>
        <i/>
        <sz val="12"/>
        <rFont val="Times New Roman"/>
        <family val="1"/>
        <charset val="204"/>
      </rPr>
      <t xml:space="preserve">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</si>
  <si>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 xml:space="preserve">ДЕНЬ 16 </t>
    </r>
    <r>
      <rPr>
        <b/>
        <i/>
        <sz val="12"/>
        <rFont val="Times New Roman"/>
        <family val="1"/>
        <charset val="204"/>
      </rPr>
      <t>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</si>
  <si>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>ДЕНЬ 15</t>
    </r>
    <r>
      <rPr>
        <b/>
        <i/>
        <sz val="12"/>
        <rFont val="Times New Roman"/>
        <family val="1"/>
        <charset val="204"/>
      </rPr>
      <t xml:space="preserve">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</si>
  <si>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>ДЕНЬ 14</t>
    </r>
    <r>
      <rPr>
        <sz val="12"/>
        <rFont val="Times New Roman"/>
        <family val="1"/>
        <charset val="204"/>
      </rPr>
      <t xml:space="preserve">  </t>
    </r>
    <r>
      <rPr>
        <b/>
        <i/>
        <sz val="12"/>
        <rFont val="Times New Roman"/>
        <family val="1"/>
        <charset val="204"/>
      </rPr>
      <t>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</si>
  <si>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>ДЕНЬ 13</t>
    </r>
    <r>
      <rPr>
        <b/>
        <i/>
        <sz val="12"/>
        <rFont val="Times New Roman"/>
        <family val="1"/>
        <charset val="204"/>
      </rPr>
      <t xml:space="preserve">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
</t>
    </r>
  </si>
  <si>
    <r>
      <rPr>
        <b/>
        <i/>
        <u/>
        <sz val="12"/>
        <rFont val="Times New Roman"/>
        <family val="1"/>
        <charset val="204"/>
      </rPr>
      <t xml:space="preserve">ДЕНЬ 12 </t>
    </r>
    <r>
      <rPr>
        <b/>
        <i/>
        <sz val="12"/>
        <rFont val="Times New Roman"/>
        <family val="1"/>
        <charset val="204"/>
      </rPr>
      <t xml:space="preserve">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
</t>
    </r>
  </si>
  <si>
    <r>
      <rPr>
        <b/>
        <i/>
        <u/>
        <sz val="10"/>
        <rFont val="Times New Roman"/>
        <family val="1"/>
        <charset val="204"/>
      </rPr>
      <t xml:space="preserve">ДЕНЬ 11 </t>
    </r>
    <r>
      <rPr>
        <b/>
        <i/>
        <sz val="10"/>
        <rFont val="Times New Roman"/>
        <family val="1"/>
        <charset val="204"/>
      </rPr>
      <t xml:space="preserve">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</si>
  <si>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>ДЕНЬ 10</t>
    </r>
    <r>
      <rPr>
        <sz val="12"/>
        <rFont val="Times New Roman"/>
        <family val="1"/>
        <charset val="204"/>
      </rPr>
      <t xml:space="preserve">   </t>
    </r>
    <r>
      <rPr>
        <b/>
        <i/>
        <sz val="12"/>
        <rFont val="Times New Roman"/>
        <family val="1"/>
        <charset val="204"/>
      </rPr>
      <t>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</si>
  <si>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 xml:space="preserve">ДЕНЬ 9  </t>
    </r>
    <r>
      <rPr>
        <sz val="12"/>
        <rFont val="Times New Roman"/>
        <family val="1"/>
        <charset val="204"/>
      </rPr>
      <t xml:space="preserve">  </t>
    </r>
    <r>
      <rPr>
        <b/>
        <i/>
        <sz val="12"/>
        <rFont val="Times New Roman"/>
        <family val="1"/>
        <charset val="204"/>
      </rPr>
      <t>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</si>
  <si>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 xml:space="preserve">ДЕНЬ 8 </t>
    </r>
    <r>
      <rPr>
        <b/>
        <i/>
        <sz val="12"/>
        <rFont val="Times New Roman"/>
        <family val="1"/>
        <charset val="204"/>
      </rPr>
      <t xml:space="preserve">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</si>
  <si>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 xml:space="preserve">ДЕНЬ 7  </t>
    </r>
    <r>
      <rPr>
        <b/>
        <i/>
        <sz val="12"/>
        <rFont val="Times New Roman"/>
        <family val="1"/>
        <charset val="204"/>
      </rPr>
      <t xml:space="preserve"> 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</si>
  <si>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 xml:space="preserve">ДЕНЬ 6 </t>
    </r>
    <r>
      <rPr>
        <b/>
        <i/>
        <sz val="12"/>
        <rFont val="Times New Roman"/>
        <family val="1"/>
        <charset val="204"/>
      </rPr>
      <t xml:space="preserve"> 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
</t>
    </r>
  </si>
  <si>
    <r>
      <rPr>
        <b/>
        <i/>
        <u/>
        <sz val="12"/>
        <rFont val="Times New Roman"/>
        <family val="1"/>
        <charset val="204"/>
      </rPr>
      <t xml:space="preserve">ДЕНЬ 5 </t>
    </r>
    <r>
      <rPr>
        <b/>
        <i/>
        <sz val="12"/>
        <rFont val="Times New Roman"/>
        <family val="1"/>
        <charset val="204"/>
      </rPr>
      <t xml:space="preserve"> Наименование блюд и продуктов                                                                                                                             Возрастная категория: ясли/сад                                    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</si>
  <si>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>ДЕНЬ 4</t>
    </r>
    <r>
      <rPr>
        <b/>
        <i/>
        <sz val="12"/>
        <rFont val="Times New Roman"/>
        <family val="1"/>
        <charset val="204"/>
      </rPr>
      <t xml:space="preserve">  Наименование блюд и продуктов                                               Возрастная категория: ясли/сад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</si>
  <si>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>ДЕНЬ 3</t>
    </r>
    <r>
      <rPr>
        <b/>
        <i/>
        <sz val="12"/>
        <rFont val="Times New Roman"/>
        <family val="1"/>
        <charset val="204"/>
      </rPr>
      <t xml:space="preserve">  Наименование блюд и продуктов                                               Возрастная категория: ясли/сад                                                                                 Сезон: летне-осенний</t>
    </r>
  </si>
  <si>
    <r>
      <rPr>
        <b/>
        <i/>
        <u/>
        <sz val="12"/>
        <rFont val="Times New Roman"/>
        <family val="1"/>
        <charset val="204"/>
      </rPr>
      <t xml:space="preserve">ДЕНЬ 2 </t>
    </r>
    <r>
      <rPr>
        <sz val="12"/>
        <rFont val="Times New Roman"/>
        <family val="1"/>
        <charset val="204"/>
      </rPr>
      <t xml:space="preserve">     </t>
    </r>
    <r>
      <rPr>
        <b/>
        <i/>
        <sz val="12"/>
        <rFont val="Times New Roman"/>
        <family val="1"/>
        <charset val="204"/>
      </rPr>
      <t>Наименование блюд и продуктов                                               Возрастная категория: ясли/сад                                                                             Сезон: летне-осенний</t>
    </r>
    <r>
      <rPr>
        <sz val="12"/>
        <rFont val="Times New Roman"/>
        <family val="1"/>
        <charset val="204"/>
      </rPr>
      <t xml:space="preserve">
</t>
    </r>
  </si>
  <si>
    <r>
      <rPr>
        <b/>
        <i/>
        <u/>
        <sz val="12"/>
        <rFont val="Times New Roman"/>
        <family val="1"/>
        <charset val="204"/>
      </rPr>
      <t xml:space="preserve">ДЕНЬ 1 </t>
    </r>
    <r>
      <rPr>
        <b/>
        <i/>
        <sz val="12"/>
        <rFont val="Times New Roman"/>
        <family val="1"/>
        <charset val="204"/>
      </rPr>
      <t xml:space="preserve"> Наименование блюд и продуктов                                               Возрастная категория: ясли/сад                                                                      Сезон: летне-осенний</t>
    </r>
  </si>
  <si>
    <t>Салат из свежих/консервированных огурцов с луком</t>
  </si>
  <si>
    <t>Огурцы свежие/консервированные</t>
  </si>
  <si>
    <t>помидоры свежие/консервированные</t>
  </si>
  <si>
    <t>Салат из свежих/консервированных помидор с зеленым луком</t>
  </si>
  <si>
    <t>огурцы свежие/консервированные</t>
  </si>
  <si>
    <t>Свежий/консервированный помидор</t>
  </si>
  <si>
    <t>свежий/консервированный огурец</t>
  </si>
  <si>
    <t>Помидоры свежие/консервированные</t>
  </si>
  <si>
    <t>Свежий/консервированный огурец</t>
  </si>
  <si>
    <t xml:space="preserve">свежий/консервированный огурец </t>
  </si>
  <si>
    <t>свежий перец/консервированный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</si>
</sst>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3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hadow/>
      <sz val="12"/>
      <color theme="1"/>
      <name val="Times New Roman"/>
      <family val="1"/>
      <charset val="204"/>
    </font>
    <font>
      <shadow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hadow/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30"/>
      <name val="Times New Roman"/>
      <family val="1"/>
      <charset val="204"/>
    </font>
    <font>
      <b/>
      <i/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hadow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hadow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i/>
      <sz val="3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u/>
      <sz val="10"/>
      <name val="Times New Roman"/>
      <family val="1"/>
      <charset val="204"/>
    </font>
    <font>
      <b/>
      <i/>
      <sz val="1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121296"/>
      </left>
      <right style="thin">
        <color rgb="FF121296"/>
      </right>
      <top style="thin">
        <color rgb="FF121296"/>
      </top>
      <bottom style="thin">
        <color rgb="FF1212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121296"/>
      </left>
      <right/>
      <top style="thin">
        <color rgb="FF121296"/>
      </top>
      <bottom style="thin">
        <color rgb="FF12129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121296"/>
      </left>
      <right style="thin">
        <color rgb="FF121296"/>
      </right>
      <top style="thin">
        <color rgb="FF121296"/>
      </top>
      <bottom/>
      <diagonal/>
    </border>
    <border>
      <left style="thin">
        <color rgb="FF121296"/>
      </left>
      <right/>
      <top style="thin">
        <color rgb="FF121296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9" fillId="6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850">
    <xf numFmtId="0" fontId="0" fillId="0" borderId="0" xfId="0"/>
    <xf numFmtId="0" fontId="10" fillId="0" borderId="0" xfId="0" applyFont="1"/>
    <xf numFmtId="0" fontId="10" fillId="0" borderId="1" xfId="0" applyFont="1" applyBorder="1"/>
    <xf numFmtId="0" fontId="10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2" fontId="10" fillId="0" borderId="0" xfId="0" applyNumberFormat="1" applyFont="1"/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0" fontId="10" fillId="4" borderId="0" xfId="0" applyFont="1" applyFill="1" applyAlignment="1">
      <alignment vertical="center" wrapText="1"/>
    </xf>
    <xf numFmtId="4" fontId="10" fillId="0" borderId="0" xfId="0" applyNumberFormat="1" applyFont="1"/>
    <xf numFmtId="2" fontId="10" fillId="0" borderId="0" xfId="0" applyNumberFormat="1" applyFont="1" applyAlignment="1">
      <alignment horizontal="right"/>
    </xf>
    <xf numFmtId="0" fontId="10" fillId="4" borderId="0" xfId="0" applyFont="1" applyFill="1" applyAlignment="1">
      <alignment horizontal="left" vertical="center" wrapText="1"/>
    </xf>
    <xf numFmtId="4" fontId="10" fillId="4" borderId="4" xfId="0" applyNumberFormat="1" applyFont="1" applyFill="1" applyBorder="1" applyAlignment="1">
      <alignment horizontal="right" vertical="center" wrapText="1"/>
    </xf>
    <xf numFmtId="4" fontId="10" fillId="4" borderId="1" xfId="0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2" fontId="11" fillId="0" borderId="0" xfId="0" applyNumberFormat="1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right" vertical="top"/>
    </xf>
    <xf numFmtId="2" fontId="12" fillId="0" borderId="1" xfId="0" applyNumberFormat="1" applyFont="1" applyBorder="1" applyAlignment="1">
      <alignment horizontal="right" vertical="top" wrapText="1"/>
    </xf>
    <xf numFmtId="2" fontId="12" fillId="0" borderId="1" xfId="0" applyNumberFormat="1" applyFont="1" applyBorder="1" applyAlignment="1">
      <alignment vertical="top" wrapText="1"/>
    </xf>
    <xf numFmtId="2" fontId="13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/>
    </xf>
    <xf numFmtId="2" fontId="4" fillId="9" borderId="1" xfId="0" applyNumberFormat="1" applyFont="1" applyFill="1" applyBorder="1" applyAlignment="1">
      <alignment horizontal="right" vertical="top" wrapText="1"/>
    </xf>
    <xf numFmtId="2" fontId="13" fillId="4" borderId="1" xfId="2" applyNumberFormat="1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/>
    </xf>
    <xf numFmtId="2" fontId="13" fillId="5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2" fontId="12" fillId="3" borderId="1" xfId="0" applyNumberFormat="1" applyFont="1" applyFill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/>
    </xf>
    <xf numFmtId="2" fontId="13" fillId="4" borderId="1" xfId="0" applyNumberFormat="1" applyFont="1" applyFill="1" applyBorder="1" applyAlignment="1">
      <alignment horizontal="right" vertical="top" wrapText="1"/>
    </xf>
    <xf numFmtId="0" fontId="13" fillId="4" borderId="1" xfId="0" applyFont="1" applyFill="1" applyBorder="1" applyAlignment="1">
      <alignment horizontal="justify" vertical="top" wrapText="1"/>
    </xf>
    <xf numFmtId="0" fontId="13" fillId="8" borderId="1" xfId="0" applyFont="1" applyFill="1" applyBorder="1" applyAlignment="1">
      <alignment vertical="top"/>
    </xf>
    <xf numFmtId="2" fontId="7" fillId="10" borderId="1" xfId="0" applyNumberFormat="1" applyFont="1" applyFill="1" applyBorder="1" applyAlignment="1">
      <alignment horizontal="center" vertical="top" wrapText="1"/>
    </xf>
    <xf numFmtId="2" fontId="18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2" fontId="13" fillId="2" borderId="1" xfId="0" applyNumberFormat="1" applyFont="1" applyFill="1" applyBorder="1" applyAlignment="1">
      <alignment vertical="center"/>
    </xf>
    <xf numFmtId="0" fontId="12" fillId="3" borderId="1" xfId="2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2" fontId="12" fillId="9" borderId="1" xfId="0" applyNumberFormat="1" applyFont="1" applyFill="1" applyBorder="1" applyAlignment="1">
      <alignment vertical="top"/>
    </xf>
    <xf numFmtId="0" fontId="12" fillId="9" borderId="1" xfId="0" applyFont="1" applyFill="1" applyBorder="1" applyAlignment="1">
      <alignment horizontal="left" vertical="top" wrapText="1"/>
    </xf>
    <xf numFmtId="2" fontId="12" fillId="9" borderId="1" xfId="0" applyNumberFormat="1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top" wrapText="1"/>
    </xf>
    <xf numFmtId="2" fontId="12" fillId="3" borderId="1" xfId="0" applyNumberFormat="1" applyFont="1" applyFill="1" applyBorder="1" applyAlignment="1">
      <alignment horizontal="center" vertical="top"/>
    </xf>
    <xf numFmtId="2" fontId="4" fillId="9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3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top" wrapText="1"/>
    </xf>
    <xf numFmtId="4" fontId="12" fillId="3" borderId="0" xfId="0" applyNumberFormat="1" applyFont="1" applyFill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64" fontId="12" fillId="0" borderId="0" xfId="0" applyNumberFormat="1" applyFont="1" applyAlignment="1">
      <alignment horizontal="center" vertical="top" wrapText="1"/>
    </xf>
    <xf numFmtId="4" fontId="16" fillId="3" borderId="0" xfId="0" applyNumberFormat="1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/>
    </xf>
    <xf numFmtId="4" fontId="13" fillId="0" borderId="1" xfId="0" applyNumberFormat="1" applyFont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0" fontId="4" fillId="9" borderId="5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9" borderId="1" xfId="0" applyNumberFormat="1" applyFont="1" applyFill="1" applyBorder="1" applyAlignment="1">
      <alignment horizontal="center" vertical="top" wrapText="1"/>
    </xf>
    <xf numFmtId="2" fontId="4" fillId="9" borderId="1" xfId="0" applyNumberFormat="1" applyFont="1" applyFill="1" applyBorder="1" applyAlignment="1">
      <alignment vertical="center" wrapText="1"/>
    </xf>
    <xf numFmtId="2" fontId="4" fillId="9" borderId="1" xfId="0" applyNumberFormat="1" applyFont="1" applyFill="1" applyBorder="1" applyAlignment="1">
      <alignment horizontal="justify" vertical="center" wrapText="1"/>
    </xf>
    <xf numFmtId="2" fontId="4" fillId="9" borderId="1" xfId="0" applyNumberFormat="1" applyFont="1" applyFill="1" applyBorder="1" applyAlignment="1">
      <alignment horizontal="right" vertical="center" wrapText="1"/>
    </xf>
    <xf numFmtId="2" fontId="4" fillId="9" borderId="5" xfId="0" applyNumberFormat="1" applyFont="1" applyFill="1" applyBorder="1" applyAlignment="1">
      <alignment horizontal="right" vertical="center" wrapText="1"/>
    </xf>
    <xf numFmtId="0" fontId="12" fillId="0" borderId="0" xfId="0" applyFont="1"/>
    <xf numFmtId="2" fontId="12" fillId="2" borderId="2" xfId="0" applyNumberFormat="1" applyFont="1" applyFill="1" applyBorder="1"/>
    <xf numFmtId="0" fontId="4" fillId="9" borderId="1" xfId="0" applyFont="1" applyFill="1" applyBorder="1" applyAlignment="1">
      <alignment horizontal="justify" vertical="center" wrapText="1"/>
    </xf>
    <xf numFmtId="2" fontId="4" fillId="9" borderId="5" xfId="0" applyNumberFormat="1" applyFont="1" applyFill="1" applyBorder="1" applyAlignment="1">
      <alignment vertical="center" wrapText="1"/>
    </xf>
    <xf numFmtId="2" fontId="4" fillId="9" borderId="1" xfId="0" applyNumberFormat="1" applyFont="1" applyFill="1" applyBorder="1" applyAlignment="1">
      <alignment horizontal="justify" vertical="top" wrapText="1"/>
    </xf>
    <xf numFmtId="2" fontId="4" fillId="9" borderId="5" xfId="0" applyNumberFormat="1" applyFont="1" applyFill="1" applyBorder="1" applyAlignment="1">
      <alignment horizontal="justify" vertical="center" wrapText="1"/>
    </xf>
    <xf numFmtId="2" fontId="4" fillId="9" borderId="5" xfId="0" applyNumberFormat="1" applyFont="1" applyFill="1" applyBorder="1" applyAlignment="1">
      <alignment horizontal="right" vertical="top" wrapText="1"/>
    </xf>
    <xf numFmtId="2" fontId="8" fillId="11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Border="1"/>
    <xf numFmtId="2" fontId="26" fillId="7" borderId="1" xfId="0" applyNumberFormat="1" applyFont="1" applyFill="1" applyBorder="1"/>
    <xf numFmtId="2" fontId="7" fillId="12" borderId="1" xfId="0" applyNumberFormat="1" applyFont="1" applyFill="1" applyBorder="1"/>
    <xf numFmtId="0" fontId="4" fillId="9" borderId="1" xfId="0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3" xfId="0" applyFont="1" applyFill="1" applyBorder="1" applyAlignment="1">
      <alignment vertical="top" wrapText="1"/>
    </xf>
    <xf numFmtId="0" fontId="4" fillId="9" borderId="1" xfId="0" applyFont="1" applyFill="1" applyBorder="1" applyAlignment="1">
      <alignment horizontal="left" vertical="center"/>
    </xf>
    <xf numFmtId="2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justify" vertical="top" wrapText="1"/>
    </xf>
    <xf numFmtId="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/>
    <xf numFmtId="2" fontId="25" fillId="0" borderId="0" xfId="0" applyNumberFormat="1" applyFont="1"/>
    <xf numFmtId="2" fontId="4" fillId="9" borderId="1" xfId="0" applyNumberFormat="1" applyFont="1" applyFill="1" applyBorder="1" applyAlignment="1">
      <alignment horizontal="right" vertical="top"/>
    </xf>
    <xf numFmtId="2" fontId="4" fillId="9" borderId="5" xfId="0" applyNumberFormat="1" applyFont="1" applyFill="1" applyBorder="1" applyAlignment="1">
      <alignment horizontal="center" vertical="center" wrapText="1"/>
    </xf>
    <xf numFmtId="2" fontId="4" fillId="9" borderId="1" xfId="2" applyNumberFormat="1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top" wrapText="1"/>
    </xf>
    <xf numFmtId="2" fontId="4" fillId="9" borderId="7" xfId="2" applyNumberFormat="1" applyFont="1" applyFill="1" applyBorder="1" applyAlignment="1">
      <alignment horizontal="left" vertical="top" wrapText="1"/>
    </xf>
    <xf numFmtId="0" fontId="4" fillId="9" borderId="3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vertical="center" wrapText="1"/>
    </xf>
    <xf numFmtId="2" fontId="4" fillId="9" borderId="1" xfId="0" applyNumberFormat="1" applyFont="1" applyFill="1" applyBorder="1" applyAlignment="1">
      <alignment vertical="top" wrapText="1"/>
    </xf>
    <xf numFmtId="0" fontId="4" fillId="9" borderId="1" xfId="0" applyFont="1" applyFill="1" applyBorder="1" applyAlignment="1">
      <alignment horizontal="left" vertical="center" wrapText="1"/>
    </xf>
    <xf numFmtId="2" fontId="4" fillId="9" borderId="1" xfId="0" applyNumberFormat="1" applyFont="1" applyFill="1" applyBorder="1" applyAlignment="1">
      <alignment horizontal="left" vertical="center" wrapText="1"/>
    </xf>
    <xf numFmtId="2" fontId="4" fillId="9" borderId="5" xfId="0" applyNumberFormat="1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left" vertical="center" wrapText="1"/>
    </xf>
    <xf numFmtId="2" fontId="4" fillId="9" borderId="0" xfId="0" applyNumberFormat="1" applyFont="1" applyFill="1" applyAlignment="1">
      <alignment horizontal="right" vertical="center"/>
    </xf>
    <xf numFmtId="0" fontId="4" fillId="9" borderId="5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left" vertical="center" wrapText="1"/>
    </xf>
    <xf numFmtId="2" fontId="4" fillId="9" borderId="5" xfId="0" applyNumberFormat="1" applyFont="1" applyFill="1" applyBorder="1" applyAlignment="1">
      <alignment horizontal="right" vertical="center"/>
    </xf>
    <xf numFmtId="2" fontId="10" fillId="9" borderId="1" xfId="0" applyNumberFormat="1" applyFont="1" applyFill="1" applyBorder="1" applyAlignment="1">
      <alignment horizontal="right"/>
    </xf>
    <xf numFmtId="2" fontId="7" fillId="9" borderId="4" xfId="0" applyNumberFormat="1" applyFont="1" applyFill="1" applyBorder="1" applyAlignment="1">
      <alignment vertical="top" wrapText="1"/>
    </xf>
    <xf numFmtId="2" fontId="7" fillId="9" borderId="5" xfId="0" applyNumberFormat="1" applyFont="1" applyFill="1" applyBorder="1" applyAlignment="1">
      <alignment vertical="top" wrapText="1"/>
    </xf>
    <xf numFmtId="2" fontId="4" fillId="9" borderId="1" xfId="0" applyNumberFormat="1" applyFont="1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right" vertical="center"/>
    </xf>
    <xf numFmtId="2" fontId="4" fillId="9" borderId="10" xfId="0" applyNumberFormat="1" applyFont="1" applyFill="1" applyBorder="1" applyAlignment="1">
      <alignment horizontal="right" vertical="center" wrapText="1"/>
    </xf>
    <xf numFmtId="0" fontId="4" fillId="9" borderId="3" xfId="0" applyFont="1" applyFill="1" applyBorder="1" applyAlignment="1">
      <alignment horizontal="left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2" fontId="8" fillId="9" borderId="1" xfId="0" applyNumberFormat="1" applyFont="1" applyFill="1" applyBorder="1" applyAlignment="1">
      <alignment horizontal="left" vertical="top" wrapText="1"/>
    </xf>
    <xf numFmtId="2" fontId="22" fillId="9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2" fontId="24" fillId="9" borderId="1" xfId="0" applyNumberFormat="1" applyFont="1" applyFill="1" applyBorder="1" applyAlignment="1">
      <alignment vertical="top" wrapText="1"/>
    </xf>
    <xf numFmtId="2" fontId="24" fillId="9" borderId="1" xfId="0" applyNumberFormat="1" applyFont="1" applyFill="1" applyBorder="1" applyAlignment="1">
      <alignment horizontal="center" vertical="center" wrapText="1"/>
    </xf>
    <xf numFmtId="2" fontId="24" fillId="9" borderId="5" xfId="0" applyNumberFormat="1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left" vertical="top" wrapText="1"/>
    </xf>
    <xf numFmtId="0" fontId="24" fillId="9" borderId="5" xfId="0" applyFont="1" applyFill="1" applyBorder="1" applyAlignment="1">
      <alignment horizontal="center" vertical="center" wrapText="1"/>
    </xf>
    <xf numFmtId="2" fontId="24" fillId="9" borderId="1" xfId="0" applyNumberFormat="1" applyFont="1" applyFill="1" applyBorder="1" applyAlignment="1">
      <alignment horizontal="justify" vertical="top" wrapText="1"/>
    </xf>
    <xf numFmtId="2" fontId="24" fillId="9" borderId="1" xfId="0" applyNumberFormat="1" applyFont="1" applyFill="1" applyBorder="1" applyAlignment="1">
      <alignment horizontal="center" vertical="top" wrapText="1"/>
    </xf>
    <xf numFmtId="2" fontId="24" fillId="9" borderId="5" xfId="0" applyNumberFormat="1" applyFont="1" applyFill="1" applyBorder="1" applyAlignment="1">
      <alignment horizontal="center" vertical="top" wrapText="1"/>
    </xf>
    <xf numFmtId="2" fontId="24" fillId="9" borderId="1" xfId="2" applyNumberFormat="1" applyFont="1" applyFill="1" applyBorder="1" applyAlignment="1">
      <alignment vertical="top" wrapText="1"/>
    </xf>
    <xf numFmtId="2" fontId="22" fillId="9" borderId="1" xfId="0" applyNumberFormat="1" applyFont="1" applyFill="1" applyBorder="1" applyAlignment="1">
      <alignment vertical="center" wrapText="1"/>
    </xf>
    <xf numFmtId="2" fontId="4" fillId="9" borderId="1" xfId="0" applyNumberFormat="1" applyFont="1" applyFill="1" applyBorder="1"/>
    <xf numFmtId="2" fontId="7" fillId="9" borderId="3" xfId="0" applyNumberFormat="1" applyFont="1" applyFill="1" applyBorder="1" applyAlignment="1">
      <alignment horizontal="center" vertical="center" wrapText="1"/>
    </xf>
    <xf numFmtId="2" fontId="4" fillId="9" borderId="3" xfId="0" applyNumberFormat="1" applyFont="1" applyFill="1" applyBorder="1" applyAlignment="1">
      <alignment horizontal="center" vertical="top" wrapText="1"/>
    </xf>
    <xf numFmtId="0" fontId="27" fillId="9" borderId="1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vertical="top"/>
    </xf>
    <xf numFmtId="2" fontId="7" fillId="9" borderId="1" xfId="0" applyNumberFormat="1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4" fillId="9" borderId="5" xfId="2" applyNumberFormat="1" applyFont="1" applyFill="1" applyBorder="1" applyAlignment="1">
      <alignment vertical="top" wrapText="1"/>
    </xf>
    <xf numFmtId="2" fontId="30" fillId="0" borderId="1" xfId="0" applyNumberFormat="1" applyFont="1" applyBorder="1" applyAlignment="1">
      <alignment vertical="top"/>
    </xf>
    <xf numFmtId="2" fontId="4" fillId="0" borderId="9" xfId="0" applyNumberFormat="1" applyFont="1" applyBorder="1" applyAlignment="1">
      <alignment horizontal="right" vertical="center" wrapText="1"/>
    </xf>
    <xf numFmtId="2" fontId="4" fillId="0" borderId="7" xfId="0" applyNumberFormat="1" applyFont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right" vertical="top" wrapText="1"/>
    </xf>
    <xf numFmtId="2" fontId="4" fillId="9" borderId="1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4" fontId="13" fillId="9" borderId="1" xfId="0" applyNumberFormat="1" applyFont="1" applyFill="1" applyBorder="1" applyAlignment="1">
      <alignment horizontal="center" vertical="top" wrapText="1"/>
    </xf>
    <xf numFmtId="2" fontId="4" fillId="9" borderId="3" xfId="0" applyNumberFormat="1" applyFont="1" applyFill="1" applyBorder="1" applyAlignment="1">
      <alignment horizontal="right" vertical="center" wrapText="1"/>
    </xf>
    <xf numFmtId="2" fontId="4" fillId="9" borderId="9" xfId="0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wrapText="1"/>
    </xf>
    <xf numFmtId="0" fontId="25" fillId="0" borderId="0" xfId="0" applyFont="1"/>
    <xf numFmtId="2" fontId="12" fillId="2" borderId="0" xfId="0" applyNumberFormat="1" applyFont="1" applyFill="1"/>
    <xf numFmtId="2" fontId="4" fillId="9" borderId="1" xfId="0" applyNumberFormat="1" applyFont="1" applyFill="1" applyBorder="1" applyAlignment="1">
      <alignment horizontal="right"/>
    </xf>
    <xf numFmtId="2" fontId="4" fillId="9" borderId="0" xfId="0" applyNumberFormat="1" applyFont="1" applyFill="1" applyAlignment="1">
      <alignment horizontal="right"/>
    </xf>
    <xf numFmtId="2" fontId="4" fillId="9" borderId="1" xfId="2" applyNumberFormat="1" applyFont="1" applyFill="1" applyBorder="1" applyAlignment="1">
      <alignment vertical="top" wrapText="1"/>
    </xf>
    <xf numFmtId="2" fontId="4" fillId="9" borderId="30" xfId="0" applyNumberFormat="1" applyFont="1" applyFill="1" applyBorder="1" applyAlignment="1">
      <alignment vertical="center" wrapText="1"/>
    </xf>
    <xf numFmtId="2" fontId="4" fillId="9" borderId="31" xfId="0" applyNumberFormat="1" applyFont="1" applyFill="1" applyBorder="1" applyAlignment="1">
      <alignment vertical="center" wrapText="1"/>
    </xf>
    <xf numFmtId="2" fontId="4" fillId="9" borderId="0" xfId="0" applyNumberFormat="1" applyFont="1" applyFill="1"/>
    <xf numFmtId="2" fontId="32" fillId="9" borderId="1" xfId="0" applyNumberFormat="1" applyFont="1" applyFill="1" applyBorder="1" applyAlignment="1">
      <alignment horizontal="right" vertical="center" wrapText="1"/>
    </xf>
    <xf numFmtId="2" fontId="4" fillId="9" borderId="5" xfId="0" applyNumberFormat="1" applyFont="1" applyFill="1" applyBorder="1" applyAlignment="1">
      <alignment horizontal="center" vertical="top" wrapText="1"/>
    </xf>
    <xf numFmtId="2" fontId="4" fillId="9" borderId="5" xfId="2" applyNumberFormat="1" applyFont="1" applyFill="1" applyBorder="1" applyAlignment="1">
      <alignment horizontal="center" vertical="top" wrapText="1"/>
    </xf>
    <xf numFmtId="2" fontId="4" fillId="9" borderId="1" xfId="2" applyNumberFormat="1" applyFont="1" applyFill="1" applyBorder="1" applyAlignment="1">
      <alignment horizontal="right" vertical="top" wrapText="1"/>
    </xf>
    <xf numFmtId="2" fontId="4" fillId="9" borderId="5" xfId="2" applyNumberFormat="1" applyFont="1" applyFill="1" applyBorder="1" applyAlignment="1">
      <alignment horizontal="right" vertical="top" wrapText="1"/>
    </xf>
    <xf numFmtId="2" fontId="4" fillId="9" borderId="1" xfId="2" applyNumberFormat="1" applyFont="1" applyFill="1" applyBorder="1" applyAlignment="1">
      <alignment horizontal="left" vertical="top" wrapText="1"/>
    </xf>
    <xf numFmtId="4" fontId="4" fillId="9" borderId="1" xfId="0" applyNumberFormat="1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/>
    </xf>
    <xf numFmtId="2" fontId="4" fillId="9" borderId="7" xfId="0" applyNumberFormat="1" applyFont="1" applyFill="1" applyBorder="1" applyAlignment="1">
      <alignment horizontal="right" vertical="center" wrapText="1"/>
    </xf>
    <xf numFmtId="4" fontId="4" fillId="9" borderId="1" xfId="0" applyNumberFormat="1" applyFont="1" applyFill="1" applyBorder="1" applyAlignment="1">
      <alignment vertical="center" wrapText="1"/>
    </xf>
    <xf numFmtId="2" fontId="4" fillId="9" borderId="1" xfId="0" applyNumberFormat="1" applyFont="1" applyFill="1" applyBorder="1" applyAlignment="1">
      <alignment vertical="top"/>
    </xf>
    <xf numFmtId="2" fontId="4" fillId="9" borderId="0" xfId="0" applyNumberFormat="1" applyFont="1" applyFill="1" applyAlignment="1">
      <alignment horizontal="right" vertical="top"/>
    </xf>
    <xf numFmtId="2" fontId="4" fillId="9" borderId="0" xfId="0" applyNumberFormat="1" applyFont="1" applyFill="1" applyAlignment="1">
      <alignment vertical="center"/>
    </xf>
    <xf numFmtId="0" fontId="7" fillId="9" borderId="1" xfId="0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>
      <alignment horizontal="right" vertical="center" wrapText="1"/>
    </xf>
    <xf numFmtId="2" fontId="4" fillId="9" borderId="3" xfId="0" applyNumberFormat="1" applyFont="1" applyFill="1" applyBorder="1" applyAlignment="1">
      <alignment vertical="center" wrapText="1"/>
    </xf>
    <xf numFmtId="2" fontId="4" fillId="9" borderId="10" xfId="0" applyNumberFormat="1" applyFont="1" applyFill="1" applyBorder="1" applyAlignment="1">
      <alignment vertical="center" wrapText="1"/>
    </xf>
    <xf numFmtId="0" fontId="4" fillId="9" borderId="21" xfId="0" applyFont="1" applyFill="1" applyBorder="1" applyAlignment="1">
      <alignment horizontal="justify" vertical="center" wrapText="1"/>
    </xf>
    <xf numFmtId="4" fontId="4" fillId="9" borderId="1" xfId="0" applyNumberFormat="1" applyFont="1" applyFill="1" applyBorder="1" applyAlignment="1">
      <alignment horizontal="right" vertical="top" wrapText="1"/>
    </xf>
    <xf numFmtId="2" fontId="4" fillId="9" borderId="1" xfId="2" applyNumberFormat="1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left" vertical="top"/>
    </xf>
    <xf numFmtId="0" fontId="4" fillId="9" borderId="1" xfId="2" applyFont="1" applyFill="1" applyBorder="1" applyAlignment="1">
      <alignment horizontal="left" vertical="top" wrapText="1"/>
    </xf>
    <xf numFmtId="2" fontId="4" fillId="9" borderId="1" xfId="2" applyNumberFormat="1" applyFont="1" applyFill="1" applyBorder="1" applyAlignment="1">
      <alignment horizontal="right" vertical="center" wrapText="1"/>
    </xf>
    <xf numFmtId="2" fontId="4" fillId="9" borderId="9" xfId="0" applyNumberFormat="1" applyFont="1" applyFill="1" applyBorder="1" applyAlignment="1">
      <alignment vertical="top" wrapText="1"/>
    </xf>
    <xf numFmtId="2" fontId="4" fillId="9" borderId="5" xfId="0" applyNumberFormat="1" applyFont="1" applyFill="1" applyBorder="1" applyAlignment="1">
      <alignment vertical="top" wrapText="1"/>
    </xf>
    <xf numFmtId="2" fontId="4" fillId="9" borderId="3" xfId="0" applyNumberFormat="1" applyFont="1" applyFill="1" applyBorder="1" applyAlignment="1">
      <alignment horizontal="right" vertical="top" wrapText="1"/>
    </xf>
    <xf numFmtId="4" fontId="4" fillId="9" borderId="1" xfId="0" applyNumberFormat="1" applyFont="1" applyFill="1" applyBorder="1" applyAlignment="1">
      <alignment horizontal="left" vertical="center" wrapText="1"/>
    </xf>
    <xf numFmtId="0" fontId="4" fillId="9" borderId="3" xfId="0" applyFont="1" applyFill="1" applyBorder="1"/>
    <xf numFmtId="0" fontId="4" fillId="9" borderId="21" xfId="0" applyFont="1" applyFill="1" applyBorder="1" applyAlignment="1">
      <alignment horizontal="left" vertical="center" wrapText="1"/>
    </xf>
    <xf numFmtId="2" fontId="4" fillId="9" borderId="9" xfId="0" applyNumberFormat="1" applyFont="1" applyFill="1" applyBorder="1" applyAlignment="1">
      <alignment horizontal="left" vertical="top" wrapText="1"/>
    </xf>
    <xf numFmtId="2" fontId="4" fillId="9" borderId="3" xfId="0" applyNumberFormat="1" applyFont="1" applyFill="1" applyBorder="1" applyAlignment="1">
      <alignment vertical="top" wrapText="1"/>
    </xf>
    <xf numFmtId="2" fontId="4" fillId="9" borderId="0" xfId="0" applyNumberFormat="1" applyFont="1" applyFill="1" applyAlignment="1">
      <alignment horizontal="left" vertical="center" wrapText="1"/>
    </xf>
    <xf numFmtId="2" fontId="22" fillId="9" borderId="5" xfId="0" applyNumberFormat="1" applyFont="1" applyFill="1" applyBorder="1" applyAlignment="1">
      <alignment horizontal="left" vertical="top" wrapText="1"/>
    </xf>
    <xf numFmtId="2" fontId="4" fillId="9" borderId="1" xfId="2" applyNumberFormat="1" applyFont="1" applyFill="1" applyBorder="1" applyAlignment="1">
      <alignment horizontal="left" vertical="center" wrapText="1"/>
    </xf>
    <xf numFmtId="2" fontId="4" fillId="9" borderId="21" xfId="0" applyNumberFormat="1" applyFont="1" applyFill="1" applyBorder="1" applyAlignment="1">
      <alignment vertical="center" wrapText="1"/>
    </xf>
    <xf numFmtId="2" fontId="4" fillId="9" borderId="23" xfId="0" applyNumberFormat="1" applyFont="1" applyFill="1" applyBorder="1" applyAlignment="1">
      <alignment vertical="center" wrapText="1"/>
    </xf>
    <xf numFmtId="0" fontId="34" fillId="9" borderId="1" xfId="0" applyFont="1" applyFill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top" wrapText="1"/>
    </xf>
    <xf numFmtId="2" fontId="4" fillId="9" borderId="5" xfId="2" applyNumberFormat="1" applyFont="1" applyFill="1" applyBorder="1" applyAlignment="1">
      <alignment horizontal="right" vertical="center" wrapText="1"/>
    </xf>
    <xf numFmtId="2" fontId="22" fillId="9" borderId="16" xfId="0" applyNumberFormat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2" fontId="12" fillId="7" borderId="1" xfId="0" applyNumberFormat="1" applyFont="1" applyFill="1" applyBorder="1" applyAlignment="1">
      <alignment vertical="center"/>
    </xf>
    <xf numFmtId="2" fontId="12" fillId="9" borderId="0" xfId="0" applyNumberFormat="1" applyFont="1" applyFill="1" applyAlignment="1">
      <alignment horizontal="right" vertical="center" wrapText="1"/>
    </xf>
    <xf numFmtId="2" fontId="13" fillId="0" borderId="1" xfId="0" applyNumberFormat="1" applyFont="1" applyBorder="1" applyAlignment="1">
      <alignment horizontal="center" vertical="top" wrapText="1"/>
    </xf>
    <xf numFmtId="0" fontId="23" fillId="0" borderId="6" xfId="0" applyFont="1" applyBorder="1" applyAlignment="1">
      <alignment vertical="top"/>
    </xf>
    <xf numFmtId="0" fontId="23" fillId="0" borderId="4" xfId="0" applyFont="1" applyBorder="1" applyAlignment="1">
      <alignment vertical="top"/>
    </xf>
    <xf numFmtId="0" fontId="13" fillId="0" borderId="1" xfId="0" applyFont="1" applyBorder="1" applyAlignment="1">
      <alignment horizontal="right"/>
    </xf>
    <xf numFmtId="0" fontId="30" fillId="0" borderId="1" xfId="0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 wrapText="1"/>
    </xf>
    <xf numFmtId="2" fontId="4" fillId="9" borderId="0" xfId="0" applyNumberFormat="1" applyFont="1" applyFill="1" applyAlignment="1">
      <alignment horizontal="right" vertical="center" wrapText="1"/>
    </xf>
    <xf numFmtId="2" fontId="4" fillId="0" borderId="29" xfId="0" applyNumberFormat="1" applyFont="1" applyBorder="1" applyAlignment="1">
      <alignment horizontal="right" vertical="center" wrapText="1"/>
    </xf>
    <xf numFmtId="2" fontId="4" fillId="0" borderId="32" xfId="0" applyNumberFormat="1" applyFont="1" applyBorder="1" applyAlignment="1">
      <alignment horizontal="right" vertical="center" wrapText="1"/>
    </xf>
    <xf numFmtId="2" fontId="4" fillId="9" borderId="4" xfId="0" applyNumberFormat="1" applyFont="1" applyFill="1" applyBorder="1" applyAlignment="1">
      <alignment horizontal="right" vertical="center"/>
    </xf>
    <xf numFmtId="0" fontId="4" fillId="9" borderId="4" xfId="0" applyFont="1" applyFill="1" applyBorder="1" applyAlignment="1">
      <alignment horizontal="right" vertical="center"/>
    </xf>
    <xf numFmtId="2" fontId="4" fillId="9" borderId="21" xfId="0" applyNumberFormat="1" applyFont="1" applyFill="1" applyBorder="1" applyAlignment="1">
      <alignment horizontal="right" vertical="center" wrapText="1"/>
    </xf>
    <xf numFmtId="2" fontId="4" fillId="9" borderId="23" xfId="0" applyNumberFormat="1" applyFont="1" applyFill="1" applyBorder="1" applyAlignment="1">
      <alignment horizontal="right" vertical="center" wrapText="1"/>
    </xf>
    <xf numFmtId="2" fontId="4" fillId="9" borderId="2" xfId="0" applyNumberFormat="1" applyFont="1" applyFill="1" applyBorder="1" applyAlignment="1">
      <alignment horizontal="right" vertical="center"/>
    </xf>
    <xf numFmtId="2" fontId="4" fillId="9" borderId="9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horizontal="right" vertical="center"/>
    </xf>
    <xf numFmtId="0" fontId="4" fillId="9" borderId="4" xfId="0" applyFont="1" applyFill="1" applyBorder="1" applyAlignment="1">
      <alignment horizontal="center" vertical="center"/>
    </xf>
    <xf numFmtId="2" fontId="4" fillId="9" borderId="11" xfId="0" applyNumberFormat="1" applyFont="1" applyFill="1" applyBorder="1" applyAlignment="1">
      <alignment horizontal="right" vertical="center"/>
    </xf>
    <xf numFmtId="2" fontId="4" fillId="9" borderId="3" xfId="0" applyNumberFormat="1" applyFont="1" applyFill="1" applyBorder="1" applyAlignment="1">
      <alignment horizontal="right" vertical="center"/>
    </xf>
    <xf numFmtId="0" fontId="4" fillId="9" borderId="0" xfId="0" applyFont="1" applyFill="1" applyAlignment="1">
      <alignment horizontal="right" vertical="center"/>
    </xf>
    <xf numFmtId="2" fontId="4" fillId="9" borderId="1" xfId="0" applyNumberFormat="1" applyFont="1" applyFill="1" applyBorder="1" applyAlignment="1">
      <alignment horizontal="left" vertical="center"/>
    </xf>
    <xf numFmtId="0" fontId="4" fillId="9" borderId="3" xfId="0" applyFont="1" applyFill="1" applyBorder="1" applyAlignment="1">
      <alignment vertical="center"/>
    </xf>
    <xf numFmtId="2" fontId="4" fillId="9" borderId="5" xfId="0" applyNumberFormat="1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2" fontId="4" fillId="9" borderId="6" xfId="0" applyNumberFormat="1" applyFont="1" applyFill="1" applyBorder="1" applyAlignment="1">
      <alignment horizontal="right" vertical="center" wrapText="1"/>
    </xf>
    <xf numFmtId="2" fontId="4" fillId="9" borderId="4" xfId="0" applyNumberFormat="1" applyFont="1" applyFill="1" applyBorder="1" applyAlignment="1">
      <alignment horizontal="right" vertical="center" wrapText="1"/>
    </xf>
    <xf numFmtId="2" fontId="4" fillId="9" borderId="6" xfId="0" applyNumberFormat="1" applyFont="1" applyFill="1" applyBorder="1" applyAlignment="1">
      <alignment horizontal="center" vertical="center" wrapText="1"/>
    </xf>
    <xf numFmtId="2" fontId="4" fillId="9" borderId="4" xfId="0" applyNumberFormat="1" applyFont="1" applyFill="1" applyBorder="1" applyAlignment="1">
      <alignment horizontal="center" vertical="center" wrapText="1"/>
    </xf>
    <xf numFmtId="2" fontId="4" fillId="9" borderId="0" xfId="0" applyNumberFormat="1" applyFont="1" applyFill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/>
    </xf>
    <xf numFmtId="4" fontId="21" fillId="0" borderId="1" xfId="0" applyNumberFormat="1" applyFont="1" applyBorder="1" applyAlignment="1">
      <alignment horizontal="right"/>
    </xf>
    <xf numFmtId="2" fontId="21" fillId="0" borderId="1" xfId="0" applyNumberFormat="1" applyFont="1" applyBorder="1"/>
    <xf numFmtId="2" fontId="16" fillId="0" borderId="1" xfId="0" applyNumberFormat="1" applyFont="1" applyBorder="1"/>
    <xf numFmtId="2" fontId="7" fillId="9" borderId="1" xfId="0" applyNumberFormat="1" applyFont="1" applyFill="1" applyBorder="1" applyAlignment="1">
      <alignment horizontal="right" vertical="center" wrapText="1"/>
    </xf>
    <xf numFmtId="2" fontId="28" fillId="9" borderId="1" xfId="0" applyNumberFormat="1" applyFont="1" applyFill="1" applyBorder="1" applyAlignment="1">
      <alignment horizontal="right" vertical="center" wrapText="1"/>
    </xf>
    <xf numFmtId="0" fontId="28" fillId="9" borderId="1" xfId="0" applyFont="1" applyFill="1" applyBorder="1" applyAlignment="1">
      <alignment horizontal="right" vertical="center"/>
    </xf>
    <xf numFmtId="2" fontId="7" fillId="9" borderId="0" xfId="0" applyNumberFormat="1" applyFont="1" applyFill="1" applyAlignment="1">
      <alignment horizontal="right" vertical="top"/>
    </xf>
    <xf numFmtId="2" fontId="7" fillId="9" borderId="1" xfId="0" applyNumberFormat="1" applyFont="1" applyFill="1" applyBorder="1" applyAlignment="1">
      <alignment horizontal="right" vertical="top" wrapText="1"/>
    </xf>
    <xf numFmtId="2" fontId="7" fillId="9" borderId="1" xfId="0" applyNumberFormat="1" applyFont="1" applyFill="1" applyBorder="1" applyAlignment="1">
      <alignment horizontal="right" vertical="top"/>
    </xf>
    <xf numFmtId="2" fontId="7" fillId="9" borderId="5" xfId="0" applyNumberFormat="1" applyFont="1" applyFill="1" applyBorder="1" applyAlignment="1">
      <alignment horizontal="right" vertical="top"/>
    </xf>
    <xf numFmtId="2" fontId="7" fillId="9" borderId="5" xfId="0" applyNumberFormat="1" applyFont="1" applyFill="1" applyBorder="1" applyAlignment="1">
      <alignment horizontal="right" vertical="top" wrapText="1"/>
    </xf>
    <xf numFmtId="2" fontId="7" fillId="9" borderId="1" xfId="0" applyNumberFormat="1" applyFont="1" applyFill="1" applyBorder="1" applyAlignment="1">
      <alignment vertical="center" wrapText="1"/>
    </xf>
    <xf numFmtId="2" fontId="7" fillId="9" borderId="5" xfId="0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horizontal="center" vertical="top"/>
    </xf>
    <xf numFmtId="0" fontId="23" fillId="0" borderId="5" xfId="0" applyFont="1" applyBorder="1" applyAlignment="1">
      <alignment vertical="top"/>
    </xf>
    <xf numFmtId="4" fontId="12" fillId="0" borderId="0" xfId="0" applyNumberFormat="1" applyFont="1" applyAlignment="1">
      <alignment vertical="top"/>
    </xf>
    <xf numFmtId="0" fontId="23" fillId="0" borderId="12" xfId="0" applyFont="1" applyBorder="1" applyAlignment="1">
      <alignment vertical="top"/>
    </xf>
    <xf numFmtId="2" fontId="22" fillId="9" borderId="5" xfId="0" applyNumberFormat="1" applyFont="1" applyFill="1" applyBorder="1" applyAlignment="1">
      <alignment vertical="center" wrapText="1"/>
    </xf>
    <xf numFmtId="0" fontId="22" fillId="9" borderId="5" xfId="0" applyFont="1" applyFill="1" applyBorder="1" applyAlignment="1">
      <alignment horizontal="justify" vertical="center" wrapText="1"/>
    </xf>
    <xf numFmtId="0" fontId="22" fillId="9" borderId="1" xfId="0" applyFont="1" applyFill="1" applyBorder="1" applyAlignment="1">
      <alignment vertical="top"/>
    </xf>
    <xf numFmtId="2" fontId="22" fillId="9" borderId="1" xfId="0" applyNumberFormat="1" applyFont="1" applyFill="1" applyBorder="1" applyAlignment="1">
      <alignment horizontal="left" vertical="center" wrapText="1"/>
    </xf>
    <xf numFmtId="2" fontId="22" fillId="9" borderId="1" xfId="0" applyNumberFormat="1" applyFont="1" applyFill="1" applyBorder="1" applyAlignment="1">
      <alignment horizontal="right" vertical="center" wrapText="1"/>
    </xf>
    <xf numFmtId="0" fontId="22" fillId="9" borderId="1" xfId="0" applyFont="1" applyFill="1" applyBorder="1" applyAlignment="1">
      <alignment horizontal="left" vertical="center" wrapText="1"/>
    </xf>
    <xf numFmtId="2" fontId="22" fillId="9" borderId="0" xfId="0" applyNumberFormat="1" applyFont="1" applyFill="1" applyAlignment="1">
      <alignment horizontal="right" vertical="center"/>
    </xf>
    <xf numFmtId="2" fontId="22" fillId="9" borderId="1" xfId="0" applyNumberFormat="1" applyFont="1" applyFill="1" applyBorder="1" applyAlignment="1">
      <alignment horizontal="right" vertical="center"/>
    </xf>
    <xf numFmtId="2" fontId="22" fillId="9" borderId="4" xfId="0" applyNumberFormat="1" applyFont="1" applyFill="1" applyBorder="1" applyAlignment="1">
      <alignment horizontal="right" vertical="center"/>
    </xf>
    <xf numFmtId="2" fontId="22" fillId="9" borderId="5" xfId="0" applyNumberFormat="1" applyFont="1" applyFill="1" applyBorder="1" applyAlignment="1">
      <alignment horizontal="right" vertical="center" wrapText="1"/>
    </xf>
    <xf numFmtId="2" fontId="22" fillId="9" borderId="1" xfId="0" applyNumberFormat="1" applyFont="1" applyFill="1" applyBorder="1" applyAlignment="1">
      <alignment horizontal="justify" vertical="center" wrapText="1"/>
    </xf>
    <xf numFmtId="2" fontId="22" fillId="9" borderId="5" xfId="0" applyNumberFormat="1" applyFont="1" applyFill="1" applyBorder="1" applyAlignment="1">
      <alignment horizontal="justify" vertical="top" wrapText="1"/>
    </xf>
    <xf numFmtId="2" fontId="22" fillId="9" borderId="5" xfId="0" applyNumberFormat="1" applyFont="1" applyFill="1" applyBorder="1" applyAlignment="1">
      <alignment horizontal="right" vertical="top" wrapText="1"/>
    </xf>
    <xf numFmtId="2" fontId="22" fillId="9" borderId="1" xfId="0" applyNumberFormat="1" applyFont="1" applyFill="1" applyBorder="1" applyAlignment="1">
      <alignment horizontal="justify" vertical="top" wrapText="1"/>
    </xf>
    <xf numFmtId="2" fontId="22" fillId="9" borderId="5" xfId="0" applyNumberFormat="1" applyFont="1" applyFill="1" applyBorder="1" applyAlignment="1">
      <alignment horizontal="justify" vertical="center" wrapText="1"/>
    </xf>
    <xf numFmtId="164" fontId="13" fillId="7" borderId="1" xfId="0" applyNumberFormat="1" applyFont="1" applyFill="1" applyBorder="1" applyAlignment="1">
      <alignment horizontal="center" vertical="top" wrapText="1"/>
    </xf>
    <xf numFmtId="4" fontId="13" fillId="7" borderId="1" xfId="0" applyNumberFormat="1" applyFont="1" applyFill="1" applyBorder="1" applyAlignment="1">
      <alignment horizontal="center" vertical="top" wrapText="1"/>
    </xf>
    <xf numFmtId="2" fontId="30" fillId="7" borderId="1" xfId="0" applyNumberFormat="1" applyFont="1" applyFill="1" applyBorder="1" applyAlignment="1">
      <alignment horizontal="center" vertical="center" wrapText="1"/>
    </xf>
    <xf numFmtId="2" fontId="4" fillId="9" borderId="8" xfId="0" applyNumberFormat="1" applyFont="1" applyFill="1" applyBorder="1" applyAlignment="1">
      <alignment horizontal="right" vertical="center" wrapText="1"/>
    </xf>
    <xf numFmtId="2" fontId="7" fillId="9" borderId="3" xfId="0" applyNumberFormat="1" applyFont="1" applyFill="1" applyBorder="1" applyAlignment="1">
      <alignment horizontal="right" vertical="center" wrapText="1"/>
    </xf>
    <xf numFmtId="2" fontId="7" fillId="9" borderId="1" xfId="0" applyNumberFormat="1" applyFont="1" applyFill="1" applyBorder="1" applyAlignment="1">
      <alignment vertical="top" wrapText="1"/>
    </xf>
    <xf numFmtId="0" fontId="7" fillId="9" borderId="26" xfId="0" applyFont="1" applyFill="1" applyBorder="1" applyAlignment="1">
      <alignment horizontal="left" vertical="center" wrapText="1"/>
    </xf>
    <xf numFmtId="2" fontId="7" fillId="9" borderId="0" xfId="0" applyNumberFormat="1" applyFont="1" applyFill="1" applyAlignment="1">
      <alignment horizontal="left"/>
    </xf>
    <xf numFmtId="2" fontId="22" fillId="9" borderId="16" xfId="0" applyNumberFormat="1" applyFont="1" applyFill="1" applyBorder="1" applyAlignment="1">
      <alignment horizontal="right" vertical="center"/>
    </xf>
    <xf numFmtId="0" fontId="7" fillId="9" borderId="1" xfId="0" applyFont="1" applyFill="1" applyBorder="1" applyAlignment="1">
      <alignment horizontal="justify" vertical="top" wrapText="1"/>
    </xf>
    <xf numFmtId="2" fontId="4" fillId="9" borderId="1" xfId="0" applyNumberFormat="1" applyFont="1" applyFill="1" applyBorder="1" applyAlignment="1">
      <alignment horizontal="center" vertical="center"/>
    </xf>
    <xf numFmtId="2" fontId="24" fillId="9" borderId="0" xfId="0" applyNumberFormat="1" applyFont="1" applyFill="1" applyAlignment="1">
      <alignment vertical="center"/>
    </xf>
    <xf numFmtId="2" fontId="22" fillId="9" borderId="20" xfId="0" applyNumberFormat="1" applyFont="1" applyFill="1" applyBorder="1" applyAlignment="1">
      <alignment horizontal="right" vertical="center" wrapText="1"/>
    </xf>
    <xf numFmtId="0" fontId="7" fillId="9" borderId="1" xfId="0" applyFont="1" applyFill="1" applyBorder="1" applyAlignment="1">
      <alignment horizontal="left" vertical="top"/>
    </xf>
    <xf numFmtId="0" fontId="7" fillId="9" borderId="1" xfId="0" applyFont="1" applyFill="1" applyBorder="1" applyAlignment="1">
      <alignment horizontal="left" vertical="center" wrapText="1"/>
    </xf>
    <xf numFmtId="0" fontId="24" fillId="9" borderId="0" xfId="0" applyFont="1" applyFill="1" applyAlignment="1">
      <alignment horizontal="left" vertical="center"/>
    </xf>
    <xf numFmtId="2" fontId="7" fillId="9" borderId="1" xfId="2" applyNumberFormat="1" applyFont="1" applyFill="1" applyBorder="1" applyAlignment="1">
      <alignment vertical="top" wrapText="1"/>
    </xf>
    <xf numFmtId="2" fontId="8" fillId="9" borderId="16" xfId="0" applyNumberFormat="1" applyFont="1" applyFill="1" applyBorder="1" applyAlignment="1">
      <alignment horizontal="right" vertical="center" wrapText="1"/>
    </xf>
    <xf numFmtId="2" fontId="8" fillId="9" borderId="16" xfId="0" applyNumberFormat="1" applyFont="1" applyFill="1" applyBorder="1" applyAlignment="1">
      <alignment horizontal="right" vertical="center"/>
    </xf>
    <xf numFmtId="2" fontId="8" fillId="9" borderId="20" xfId="0" applyNumberFormat="1" applyFont="1" applyFill="1" applyBorder="1" applyAlignment="1">
      <alignment horizontal="right" vertical="center" wrapText="1"/>
    </xf>
    <xf numFmtId="2" fontId="4" fillId="9" borderId="1" xfId="0" applyNumberFormat="1" applyFont="1" applyFill="1" applyBorder="1" applyAlignment="1">
      <alignment horizontal="center" vertical="top"/>
    </xf>
    <xf numFmtId="2" fontId="7" fillId="9" borderId="1" xfId="0" applyNumberFormat="1" applyFont="1" applyFill="1" applyBorder="1" applyAlignment="1">
      <alignment horizontal="left" vertical="top" wrapText="1"/>
    </xf>
    <xf numFmtId="2" fontId="8" fillId="9" borderId="1" xfId="0" applyNumberFormat="1" applyFont="1" applyFill="1" applyBorder="1" applyAlignment="1">
      <alignment horizontal="right" vertical="center" wrapText="1"/>
    </xf>
    <xf numFmtId="2" fontId="4" fillId="9" borderId="3" xfId="0" applyNumberFormat="1" applyFont="1" applyFill="1" applyBorder="1" applyAlignment="1">
      <alignment horizontal="right" vertical="top"/>
    </xf>
    <xf numFmtId="2" fontId="7" fillId="9" borderId="1" xfId="0" applyNumberFormat="1" applyFont="1" applyFill="1" applyBorder="1" applyAlignment="1">
      <alignment horizontal="right" vertical="center"/>
    </xf>
    <xf numFmtId="0" fontId="36" fillId="9" borderId="1" xfId="0" applyFont="1" applyFill="1" applyBorder="1" applyAlignment="1">
      <alignment horizontal="left"/>
    </xf>
    <xf numFmtId="2" fontId="26" fillId="9" borderId="1" xfId="0" applyNumberFormat="1" applyFont="1" applyFill="1" applyBorder="1" applyAlignment="1">
      <alignment horizontal="right" vertical="top" wrapText="1"/>
    </xf>
    <xf numFmtId="0" fontId="7" fillId="9" borderId="1" xfId="0" applyFont="1" applyFill="1" applyBorder="1" applyAlignment="1">
      <alignment horizontal="left" vertical="center"/>
    </xf>
    <xf numFmtId="2" fontId="8" fillId="9" borderId="1" xfId="0" applyNumberFormat="1" applyFont="1" applyFill="1" applyBorder="1" applyAlignment="1">
      <alignment vertical="top" wrapText="1"/>
    </xf>
    <xf numFmtId="2" fontId="4" fillId="9" borderId="21" xfId="0" applyNumberFormat="1" applyFont="1" applyFill="1" applyBorder="1" applyAlignment="1">
      <alignment horizontal="center" vertical="center" wrapText="1"/>
    </xf>
    <xf numFmtId="2" fontId="4" fillId="9" borderId="23" xfId="0" applyNumberFormat="1" applyFont="1" applyFill="1" applyBorder="1" applyAlignment="1">
      <alignment horizontal="center" vertical="center" wrapText="1"/>
    </xf>
    <xf numFmtId="2" fontId="4" fillId="9" borderId="0" xfId="0" applyNumberFormat="1" applyFont="1" applyFill="1" applyAlignment="1">
      <alignment horizontal="justify" vertical="center" wrapText="1"/>
    </xf>
    <xf numFmtId="0" fontId="7" fillId="9" borderId="1" xfId="0" applyFont="1" applyFill="1" applyBorder="1" applyAlignment="1">
      <alignment horizontal="justify" vertical="center" wrapText="1"/>
    </xf>
    <xf numFmtId="2" fontId="7" fillId="9" borderId="1" xfId="0" applyNumberFormat="1" applyFont="1" applyFill="1" applyBorder="1" applyAlignment="1">
      <alignment vertical="center"/>
    </xf>
    <xf numFmtId="2" fontId="28" fillId="9" borderId="1" xfId="0" applyNumberFormat="1" applyFont="1" applyFill="1" applyBorder="1" applyAlignment="1">
      <alignment horizontal="right" vertical="center"/>
    </xf>
    <xf numFmtId="0" fontId="7" fillId="9" borderId="14" xfId="0" applyFont="1" applyFill="1" applyBorder="1" applyAlignment="1">
      <alignment vertical="top"/>
    </xf>
    <xf numFmtId="0" fontId="7" fillId="9" borderId="11" xfId="0" applyFont="1" applyFill="1" applyBorder="1" applyAlignment="1">
      <alignment vertical="top"/>
    </xf>
    <xf numFmtId="0" fontId="24" fillId="9" borderId="6" xfId="0" applyFont="1" applyFill="1" applyBorder="1" applyAlignment="1">
      <alignment vertical="top"/>
    </xf>
    <xf numFmtId="0" fontId="24" fillId="9" borderId="4" xfId="0" applyFont="1" applyFill="1" applyBorder="1" applyAlignment="1">
      <alignment vertical="top"/>
    </xf>
    <xf numFmtId="2" fontId="37" fillId="9" borderId="1" xfId="0" applyNumberFormat="1" applyFont="1" applyFill="1" applyBorder="1" applyAlignment="1">
      <alignment horizontal="right" vertical="center"/>
    </xf>
    <xf numFmtId="0" fontId="7" fillId="9" borderId="6" xfId="0" applyFont="1" applyFill="1" applyBorder="1" applyAlignment="1">
      <alignment vertical="top"/>
    </xf>
    <xf numFmtId="0" fontId="7" fillId="9" borderId="4" xfId="0" applyFont="1" applyFill="1" applyBorder="1" applyAlignment="1">
      <alignment vertical="top"/>
    </xf>
    <xf numFmtId="0" fontId="29" fillId="9" borderId="5" xfId="0" applyFont="1" applyFill="1" applyBorder="1" applyAlignment="1">
      <alignment horizontal="center" vertical="top" wrapText="1"/>
    </xf>
    <xf numFmtId="0" fontId="29" fillId="9" borderId="6" xfId="0" applyFont="1" applyFill="1" applyBorder="1" applyAlignment="1">
      <alignment horizontal="center" vertical="top" wrapText="1"/>
    </xf>
    <xf numFmtId="0" fontId="29" fillId="9" borderId="4" xfId="0" applyFont="1" applyFill="1" applyBorder="1" applyAlignment="1">
      <alignment horizontal="center" vertical="top" wrapText="1"/>
    </xf>
    <xf numFmtId="2" fontId="29" fillId="9" borderId="5" xfId="0" applyNumberFormat="1" applyFont="1" applyFill="1" applyBorder="1" applyAlignment="1">
      <alignment horizontal="center" vertical="top" wrapText="1"/>
    </xf>
    <xf numFmtId="2" fontId="29" fillId="9" borderId="6" xfId="0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right"/>
    </xf>
    <xf numFmtId="0" fontId="29" fillId="9" borderId="1" xfId="0" applyFont="1" applyFill="1" applyBorder="1" applyAlignment="1">
      <alignment horizontal="center" vertical="center" wrapText="1"/>
    </xf>
    <xf numFmtId="2" fontId="29" fillId="9" borderId="1" xfId="0" applyNumberFormat="1" applyFont="1" applyFill="1" applyBorder="1" applyAlignment="1">
      <alignment horizontal="center" vertical="center" wrapText="1"/>
    </xf>
    <xf numFmtId="0" fontId="38" fillId="9" borderId="1" xfId="0" applyFont="1" applyFill="1" applyBorder="1"/>
    <xf numFmtId="4" fontId="38" fillId="9" borderId="1" xfId="0" applyNumberFormat="1" applyFont="1" applyFill="1" applyBorder="1" applyAlignment="1">
      <alignment horizontal="right"/>
    </xf>
    <xf numFmtId="4" fontId="28" fillId="9" borderId="1" xfId="0" applyNumberFormat="1" applyFont="1" applyFill="1" applyBorder="1" applyAlignment="1">
      <alignment horizontal="right"/>
    </xf>
    <xf numFmtId="2" fontId="28" fillId="9" borderId="1" xfId="0" applyNumberFormat="1" applyFont="1" applyFill="1" applyBorder="1"/>
    <xf numFmtId="2" fontId="40" fillId="9" borderId="1" xfId="0" applyNumberFormat="1" applyFont="1" applyFill="1" applyBorder="1"/>
    <xf numFmtId="0" fontId="13" fillId="9" borderId="1" xfId="1" applyFont="1" applyFill="1" applyBorder="1" applyAlignment="1">
      <alignment horizontal="center" vertical="center"/>
    </xf>
    <xf numFmtId="2" fontId="4" fillId="9" borderId="9" xfId="0" applyNumberFormat="1" applyFont="1" applyFill="1" applyBorder="1" applyAlignment="1">
      <alignment horizontal="center" vertical="center" wrapText="1"/>
    </xf>
    <xf numFmtId="2" fontId="4" fillId="9" borderId="5" xfId="0" applyNumberFormat="1" applyFont="1" applyFill="1" applyBorder="1" applyAlignment="1">
      <alignment horizontal="justify" vertical="top" wrapText="1"/>
    </xf>
    <xf numFmtId="2" fontId="4" fillId="9" borderId="0" xfId="0" applyNumberFormat="1" applyFont="1" applyFill="1" applyAlignment="1">
      <alignment horizontal="center" vertical="center" wrapText="1"/>
    </xf>
    <xf numFmtId="2" fontId="4" fillId="9" borderId="9" xfId="0" applyNumberFormat="1" applyFont="1" applyFill="1" applyBorder="1" applyAlignment="1">
      <alignment vertical="center" wrapText="1"/>
    </xf>
    <xf numFmtId="2" fontId="4" fillId="9" borderId="7" xfId="0" applyNumberFormat="1" applyFont="1" applyFill="1" applyBorder="1" applyAlignment="1">
      <alignment vertical="center" wrapText="1"/>
    </xf>
    <xf numFmtId="0" fontId="4" fillId="9" borderId="7" xfId="0" applyFont="1" applyFill="1" applyBorder="1" applyAlignment="1">
      <alignment horizontal="left" vertical="center"/>
    </xf>
    <xf numFmtId="0" fontId="7" fillId="9" borderId="1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top"/>
    </xf>
    <xf numFmtId="0" fontId="42" fillId="9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horizontal="center" vertical="top" wrapText="1"/>
    </xf>
    <xf numFmtId="2" fontId="7" fillId="9" borderId="1" xfId="0" applyNumberFormat="1" applyFont="1" applyFill="1" applyBorder="1" applyAlignment="1">
      <alignment vertical="top"/>
    </xf>
    <xf numFmtId="0" fontId="4" fillId="9" borderId="1" xfId="0" applyFont="1" applyFill="1" applyBorder="1" applyAlignment="1">
      <alignment horizontal="center" vertical="top"/>
    </xf>
    <xf numFmtId="2" fontId="22" fillId="9" borderId="29" xfId="0" applyNumberFormat="1" applyFont="1" applyFill="1" applyBorder="1" applyAlignment="1">
      <alignment horizontal="right" vertical="center" wrapText="1"/>
    </xf>
    <xf numFmtId="2" fontId="7" fillId="9" borderId="1" xfId="0" applyNumberFormat="1" applyFont="1" applyFill="1" applyBorder="1" applyAlignment="1">
      <alignment horizontal="right"/>
    </xf>
    <xf numFmtId="0" fontId="7" fillId="9" borderId="4" xfId="0" applyFont="1" applyFill="1" applyBorder="1" applyAlignment="1">
      <alignment vertical="center"/>
    </xf>
    <xf numFmtId="2" fontId="22" fillId="9" borderId="16" xfId="0" applyNumberFormat="1" applyFont="1" applyFill="1" applyBorder="1" applyAlignment="1">
      <alignment vertical="center" wrapText="1"/>
    </xf>
    <xf numFmtId="2" fontId="22" fillId="9" borderId="16" xfId="0" applyNumberFormat="1" applyFont="1" applyFill="1" applyBorder="1" applyAlignment="1">
      <alignment vertical="center"/>
    </xf>
    <xf numFmtId="2" fontId="22" fillId="9" borderId="20" xfId="0" applyNumberFormat="1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right" vertical="center" wrapText="1"/>
    </xf>
    <xf numFmtId="0" fontId="4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top" wrapText="1"/>
    </xf>
    <xf numFmtId="0" fontId="42" fillId="9" borderId="1" xfId="0" applyFont="1" applyFill="1" applyBorder="1" applyAlignment="1">
      <alignment horizontal="center" vertical="center"/>
    </xf>
    <xf numFmtId="0" fontId="43" fillId="9" borderId="1" xfId="0" applyFont="1" applyFill="1" applyBorder="1"/>
    <xf numFmtId="0" fontId="43" fillId="9" borderId="3" xfId="0" applyFont="1" applyFill="1" applyBorder="1"/>
    <xf numFmtId="0" fontId="38" fillId="9" borderId="3" xfId="0" applyFont="1" applyFill="1" applyBorder="1"/>
    <xf numFmtId="0" fontId="43" fillId="9" borderId="22" xfId="0" applyFont="1" applyFill="1" applyBorder="1"/>
    <xf numFmtId="0" fontId="38" fillId="9" borderId="22" xfId="0" applyFont="1" applyFill="1" applyBorder="1"/>
    <xf numFmtId="0" fontId="34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left" vertical="center"/>
    </xf>
    <xf numFmtId="0" fontId="4" fillId="9" borderId="19" xfId="0" applyFont="1" applyFill="1" applyBorder="1" applyAlignment="1">
      <alignment vertical="center" wrapText="1"/>
    </xf>
    <xf numFmtId="2" fontId="4" fillId="9" borderId="16" xfId="0" applyNumberFormat="1" applyFont="1" applyFill="1" applyBorder="1" applyAlignment="1">
      <alignment horizontal="right" vertical="center" wrapText="1"/>
    </xf>
    <xf numFmtId="0" fontId="4" fillId="9" borderId="16" xfId="0" applyFont="1" applyFill="1" applyBorder="1" applyAlignment="1">
      <alignment horizontal="right" vertical="center" wrapText="1"/>
    </xf>
    <xf numFmtId="0" fontId="4" fillId="9" borderId="17" xfId="0" applyFont="1" applyFill="1" applyBorder="1" applyAlignment="1">
      <alignment vertical="center" wrapText="1"/>
    </xf>
    <xf numFmtId="0" fontId="4" fillId="9" borderId="18" xfId="0" applyFont="1" applyFill="1" applyBorder="1" applyAlignment="1">
      <alignment horizontal="right" vertical="center" wrapText="1"/>
    </xf>
    <xf numFmtId="2" fontId="4" fillId="9" borderId="18" xfId="0" applyNumberFormat="1" applyFont="1" applyFill="1" applyBorder="1" applyAlignment="1">
      <alignment horizontal="right" vertical="center" wrapText="1"/>
    </xf>
    <xf numFmtId="0" fontId="7" fillId="9" borderId="0" xfId="0" applyFont="1" applyFill="1" applyAlignment="1">
      <alignment horizontal="center" vertical="top"/>
    </xf>
    <xf numFmtId="0" fontId="7" fillId="9" borderId="9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horizontal="center"/>
    </xf>
    <xf numFmtId="0" fontId="38" fillId="9" borderId="0" xfId="0" applyFont="1" applyFill="1" applyAlignment="1">
      <alignment horizontal="center"/>
    </xf>
    <xf numFmtId="2" fontId="32" fillId="9" borderId="1" xfId="0" applyNumberFormat="1" applyFont="1" applyFill="1" applyBorder="1" applyAlignment="1">
      <alignment horizontal="right" vertical="top" wrapText="1"/>
    </xf>
    <xf numFmtId="0" fontId="40" fillId="9" borderId="1" xfId="0" applyFont="1" applyFill="1" applyBorder="1" applyAlignment="1">
      <alignment vertical="top"/>
    </xf>
    <xf numFmtId="2" fontId="40" fillId="9" borderId="1" xfId="0" applyNumberFormat="1" applyFont="1" applyFill="1" applyBorder="1" applyAlignment="1">
      <alignment horizontal="center" vertical="top" wrapText="1"/>
    </xf>
    <xf numFmtId="0" fontId="40" fillId="9" borderId="1" xfId="0" applyFont="1" applyFill="1" applyBorder="1" applyAlignment="1">
      <alignment vertical="center" wrapText="1"/>
    </xf>
    <xf numFmtId="2" fontId="22" fillId="9" borderId="1" xfId="0" applyNumberFormat="1" applyFont="1" applyFill="1" applyBorder="1" applyAlignment="1">
      <alignment horizontal="center" vertical="center" wrapText="1"/>
    </xf>
    <xf numFmtId="2" fontId="22" fillId="9" borderId="0" xfId="0" applyNumberFormat="1" applyFont="1" applyFill="1" applyAlignment="1">
      <alignment vertical="center" wrapText="1"/>
    </xf>
    <xf numFmtId="0" fontId="40" fillId="9" borderId="3" xfId="0" applyFont="1" applyFill="1" applyBorder="1" applyAlignment="1">
      <alignment horizontal="center" vertical="center"/>
    </xf>
    <xf numFmtId="0" fontId="40" fillId="9" borderId="9" xfId="0" applyFont="1" applyFill="1" applyBorder="1" applyAlignment="1">
      <alignment horizontal="center" vertical="center"/>
    </xf>
    <xf numFmtId="0" fontId="40" fillId="9" borderId="1" xfId="1" applyFont="1" applyFill="1" applyBorder="1" applyAlignment="1">
      <alignment horizontal="center" vertical="center"/>
    </xf>
    <xf numFmtId="0" fontId="40" fillId="9" borderId="1" xfId="0" applyFont="1" applyFill="1" applyBorder="1" applyAlignment="1">
      <alignment horizontal="left" vertical="center"/>
    </xf>
    <xf numFmtId="4" fontId="40" fillId="9" borderId="1" xfId="0" applyNumberFormat="1" applyFont="1" applyFill="1" applyBorder="1" applyAlignment="1">
      <alignment horizontal="center" vertical="center"/>
    </xf>
    <xf numFmtId="0" fontId="40" fillId="9" borderId="1" xfId="0" applyFont="1" applyFill="1" applyBorder="1" applyAlignment="1">
      <alignment horizontal="center" vertical="center"/>
    </xf>
    <xf numFmtId="0" fontId="46" fillId="9" borderId="1" xfId="0" applyFont="1" applyFill="1" applyBorder="1" applyAlignment="1">
      <alignment horizontal="center" vertical="center"/>
    </xf>
    <xf numFmtId="0" fontId="40" fillId="9" borderId="1" xfId="0" applyFont="1" applyFill="1" applyBorder="1" applyAlignment="1">
      <alignment horizontal="justify" vertical="center" wrapText="1"/>
    </xf>
    <xf numFmtId="2" fontId="40" fillId="9" borderId="1" xfId="0" applyNumberFormat="1" applyFont="1" applyFill="1" applyBorder="1" applyAlignment="1">
      <alignment horizontal="right" vertical="center" wrapText="1"/>
    </xf>
    <xf numFmtId="2" fontId="22" fillId="9" borderId="19" xfId="0" applyNumberFormat="1" applyFont="1" applyFill="1" applyBorder="1" applyAlignment="1">
      <alignment horizontal="right" vertical="center" wrapText="1"/>
    </xf>
    <xf numFmtId="2" fontId="22" fillId="9" borderId="19" xfId="0" applyNumberFormat="1" applyFont="1" applyFill="1" applyBorder="1" applyAlignment="1">
      <alignment horizontal="right" vertical="center"/>
    </xf>
    <xf numFmtId="0" fontId="40" fillId="9" borderId="1" xfId="0" applyFont="1" applyFill="1" applyBorder="1" applyAlignment="1">
      <alignment horizontal="justify" vertical="top" wrapText="1"/>
    </xf>
    <xf numFmtId="2" fontId="40" fillId="9" borderId="1" xfId="0" applyNumberFormat="1" applyFont="1" applyFill="1" applyBorder="1" applyAlignment="1">
      <alignment horizontal="right" vertical="top" wrapText="1"/>
    </xf>
    <xf numFmtId="0" fontId="40" fillId="9" borderId="1" xfId="0" applyFont="1" applyFill="1" applyBorder="1" applyAlignment="1">
      <alignment horizontal="left" vertical="center" wrapText="1"/>
    </xf>
    <xf numFmtId="2" fontId="40" fillId="9" borderId="1" xfId="0" applyNumberFormat="1" applyFont="1" applyFill="1" applyBorder="1" applyAlignment="1">
      <alignment vertical="center" wrapText="1"/>
    </xf>
    <xf numFmtId="2" fontId="40" fillId="9" borderId="1" xfId="0" applyNumberFormat="1" applyFont="1" applyFill="1" applyBorder="1" applyAlignment="1">
      <alignment vertical="center"/>
    </xf>
    <xf numFmtId="2" fontId="40" fillId="9" borderId="1" xfId="0" applyNumberFormat="1" applyFont="1" applyFill="1" applyBorder="1" applyAlignment="1">
      <alignment horizontal="right" vertical="center"/>
    </xf>
    <xf numFmtId="0" fontId="46" fillId="9" borderId="1" xfId="0" applyFont="1" applyFill="1" applyBorder="1" applyAlignment="1">
      <alignment horizontal="center" vertical="top"/>
    </xf>
    <xf numFmtId="2" fontId="47" fillId="9" borderId="16" xfId="0" applyNumberFormat="1" applyFont="1" applyFill="1" applyBorder="1" applyAlignment="1">
      <alignment horizontal="right" vertical="center" wrapText="1"/>
    </xf>
    <xf numFmtId="2" fontId="47" fillId="9" borderId="16" xfId="0" applyNumberFormat="1" applyFont="1" applyFill="1" applyBorder="1" applyAlignment="1">
      <alignment horizontal="right" vertical="center"/>
    </xf>
    <xf numFmtId="0" fontId="40" fillId="9" borderId="1" xfId="0" applyFont="1" applyFill="1" applyBorder="1" applyAlignment="1">
      <alignment horizontal="right" vertical="center"/>
    </xf>
    <xf numFmtId="0" fontId="38" fillId="9" borderId="0" xfId="0" applyFont="1" applyFill="1"/>
    <xf numFmtId="0" fontId="40" fillId="9" borderId="1" xfId="0" applyFont="1" applyFill="1" applyBorder="1" applyAlignment="1">
      <alignment horizontal="center" vertical="top" wrapText="1"/>
    </xf>
    <xf numFmtId="2" fontId="40" fillId="9" borderId="1" xfId="0" applyNumberFormat="1" applyFont="1" applyFill="1" applyBorder="1" applyAlignment="1">
      <alignment horizontal="center" vertical="center" wrapText="1"/>
    </xf>
    <xf numFmtId="2" fontId="47" fillId="9" borderId="1" xfId="0" applyNumberFormat="1" applyFont="1" applyFill="1" applyBorder="1" applyAlignment="1">
      <alignment horizontal="center" vertical="center" wrapText="1"/>
    </xf>
    <xf numFmtId="0" fontId="40" fillId="9" borderId="1" xfId="0" applyFont="1" applyFill="1" applyBorder="1" applyAlignment="1">
      <alignment vertical="top" wrapText="1"/>
    </xf>
    <xf numFmtId="2" fontId="40" fillId="9" borderId="0" xfId="0" applyNumberFormat="1" applyFont="1" applyFill="1" applyAlignment="1">
      <alignment horizontal="right" vertical="top" wrapText="1"/>
    </xf>
    <xf numFmtId="0" fontId="4" fillId="9" borderId="0" xfId="0" applyFont="1" applyFill="1" applyAlignment="1">
      <alignment vertical="top"/>
    </xf>
    <xf numFmtId="0" fontId="22" fillId="9" borderId="0" xfId="0" applyFont="1" applyFill="1" applyAlignment="1">
      <alignment vertical="center" wrapText="1"/>
    </xf>
    <xf numFmtId="0" fontId="22" fillId="9" borderId="0" xfId="0" applyFont="1" applyFill="1" applyAlignment="1">
      <alignment vertical="center"/>
    </xf>
    <xf numFmtId="0" fontId="40" fillId="9" borderId="1" xfId="0" applyFont="1" applyFill="1" applyBorder="1" applyAlignment="1">
      <alignment horizontal="left" vertical="top" wrapText="1"/>
    </xf>
    <xf numFmtId="2" fontId="4" fillId="9" borderId="4" xfId="0" applyNumberFormat="1" applyFont="1" applyFill="1" applyBorder="1" applyAlignment="1">
      <alignment horizontal="right" vertical="top"/>
    </xf>
    <xf numFmtId="2" fontId="40" fillId="9" borderId="1" xfId="2" applyNumberFormat="1" applyFont="1" applyFill="1" applyBorder="1" applyAlignment="1">
      <alignment vertical="top" wrapText="1"/>
    </xf>
    <xf numFmtId="2" fontId="4" fillId="9" borderId="3" xfId="0" applyNumberFormat="1" applyFont="1" applyFill="1" applyBorder="1" applyAlignment="1">
      <alignment vertical="center"/>
    </xf>
    <xf numFmtId="2" fontId="4" fillId="9" borderId="33" xfId="0" applyNumberFormat="1" applyFont="1" applyFill="1" applyBorder="1" applyAlignment="1">
      <alignment vertical="center" wrapText="1"/>
    </xf>
    <xf numFmtId="2" fontId="4" fillId="9" borderId="34" xfId="0" applyNumberFormat="1" applyFont="1" applyFill="1" applyBorder="1" applyAlignment="1">
      <alignment vertical="center" wrapText="1"/>
    </xf>
    <xf numFmtId="2" fontId="4" fillId="9" borderId="34" xfId="0" applyNumberFormat="1" applyFont="1" applyFill="1" applyBorder="1" applyAlignment="1">
      <alignment vertical="center"/>
    </xf>
    <xf numFmtId="2" fontId="4" fillId="9" borderId="35" xfId="0" applyNumberFormat="1" applyFont="1" applyFill="1" applyBorder="1" applyAlignment="1">
      <alignment vertical="center" wrapText="1"/>
    </xf>
    <xf numFmtId="2" fontId="40" fillId="9" borderId="5" xfId="0" applyNumberFormat="1" applyFont="1" applyFill="1" applyBorder="1" applyAlignment="1">
      <alignment vertical="center" wrapText="1"/>
    </xf>
    <xf numFmtId="0" fontId="4" fillId="9" borderId="0" xfId="0" applyFont="1" applyFill="1" applyAlignment="1">
      <alignment vertical="center"/>
    </xf>
    <xf numFmtId="2" fontId="40" fillId="9" borderId="1" xfId="0" applyNumberFormat="1" applyFont="1" applyFill="1" applyBorder="1" applyAlignment="1">
      <alignment vertical="top" wrapText="1"/>
    </xf>
    <xf numFmtId="0" fontId="40" fillId="9" borderId="14" xfId="0" applyFont="1" applyFill="1" applyBorder="1" applyAlignment="1">
      <alignment vertical="top"/>
    </xf>
    <xf numFmtId="0" fontId="40" fillId="9" borderId="11" xfId="0" applyFont="1" applyFill="1" applyBorder="1" applyAlignment="1">
      <alignment vertical="top"/>
    </xf>
    <xf numFmtId="0" fontId="48" fillId="9" borderId="6" xfId="0" applyFont="1" applyFill="1" applyBorder="1" applyAlignment="1">
      <alignment vertical="top"/>
    </xf>
    <xf numFmtId="0" fontId="48" fillId="9" borderId="4" xfId="0" applyFont="1" applyFill="1" applyBorder="1" applyAlignment="1">
      <alignment vertical="top"/>
    </xf>
    <xf numFmtId="2" fontId="49" fillId="9" borderId="1" xfId="0" applyNumberFormat="1" applyFont="1" applyFill="1" applyBorder="1" applyAlignment="1">
      <alignment horizontal="right" vertical="center"/>
    </xf>
    <xf numFmtId="0" fontId="40" fillId="9" borderId="6" xfId="0" applyFont="1" applyFill="1" applyBorder="1" applyAlignment="1">
      <alignment vertical="top"/>
    </xf>
    <xf numFmtId="0" fontId="40" fillId="9" borderId="4" xfId="0" applyFont="1" applyFill="1" applyBorder="1" applyAlignment="1">
      <alignment vertical="top"/>
    </xf>
    <xf numFmtId="0" fontId="40" fillId="9" borderId="1" xfId="0" applyFont="1" applyFill="1" applyBorder="1" applyAlignment="1">
      <alignment horizontal="right"/>
    </xf>
    <xf numFmtId="0" fontId="50" fillId="9" borderId="1" xfId="0" applyFont="1" applyFill="1" applyBorder="1" applyAlignment="1">
      <alignment horizontal="center" vertical="center" wrapText="1"/>
    </xf>
    <xf numFmtId="2" fontId="50" fillId="9" borderId="1" xfId="0" applyNumberFormat="1" applyFont="1" applyFill="1" applyBorder="1" applyAlignment="1">
      <alignment horizontal="center" vertical="center" wrapText="1"/>
    </xf>
    <xf numFmtId="4" fontId="51" fillId="9" borderId="1" xfId="0" applyNumberFormat="1" applyFont="1" applyFill="1" applyBorder="1" applyAlignment="1">
      <alignment horizontal="right"/>
    </xf>
    <xf numFmtId="2" fontId="51" fillId="9" borderId="1" xfId="0" applyNumberFormat="1" applyFont="1" applyFill="1" applyBorder="1"/>
    <xf numFmtId="2" fontId="7" fillId="9" borderId="1" xfId="0" applyNumberFormat="1" applyFont="1" applyFill="1" applyBorder="1" applyAlignment="1">
      <alignment horizontal="justify" vertical="center" wrapText="1"/>
    </xf>
    <xf numFmtId="0" fontId="7" fillId="9" borderId="1" xfId="0" applyFont="1" applyFill="1" applyBorder="1" applyAlignment="1">
      <alignment horizontal="center"/>
    </xf>
    <xf numFmtId="2" fontId="7" fillId="9" borderId="1" xfId="0" applyNumberFormat="1" applyFont="1" applyFill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top" wrapText="1"/>
    </xf>
    <xf numFmtId="4" fontId="7" fillId="9" borderId="1" xfId="0" applyNumberFormat="1" applyFont="1" applyFill="1" applyBorder="1" applyAlignment="1">
      <alignment vertical="center" wrapText="1"/>
    </xf>
    <xf numFmtId="2" fontId="4" fillId="9" borderId="16" xfId="0" applyNumberFormat="1" applyFont="1" applyFill="1" applyBorder="1" applyAlignment="1">
      <alignment horizontal="right" vertical="center"/>
    </xf>
    <xf numFmtId="2" fontId="4" fillId="9" borderId="20" xfId="0" applyNumberFormat="1" applyFont="1" applyFill="1" applyBorder="1" applyAlignment="1">
      <alignment horizontal="right" vertical="center" wrapText="1"/>
    </xf>
    <xf numFmtId="2" fontId="22" fillId="9" borderId="16" xfId="0" applyNumberFormat="1" applyFont="1" applyFill="1" applyBorder="1" applyAlignment="1">
      <alignment horizontal="center" vertical="center" wrapText="1"/>
    </xf>
    <xf numFmtId="2" fontId="22" fillId="9" borderId="20" xfId="0" applyNumberFormat="1" applyFont="1" applyFill="1" applyBorder="1" applyAlignment="1">
      <alignment horizontal="center" vertical="center" wrapText="1"/>
    </xf>
    <xf numFmtId="2" fontId="4" fillId="9" borderId="4" xfId="0" applyNumberFormat="1" applyFont="1" applyFill="1" applyBorder="1" applyAlignment="1">
      <alignment vertical="center"/>
    </xf>
    <xf numFmtId="0" fontId="53" fillId="9" borderId="1" xfId="0" applyFont="1" applyFill="1" applyBorder="1"/>
    <xf numFmtId="2" fontId="38" fillId="9" borderId="1" xfId="0" applyNumberFormat="1" applyFont="1" applyFill="1" applyBorder="1"/>
    <xf numFmtId="2" fontId="40" fillId="9" borderId="1" xfId="0" applyNumberFormat="1" applyFont="1" applyFill="1" applyBorder="1" applyAlignment="1">
      <alignment horizontal="right" vertical="top"/>
    </xf>
    <xf numFmtId="0" fontId="7" fillId="9" borderId="0" xfId="0" applyFont="1" applyFill="1"/>
    <xf numFmtId="2" fontId="7" fillId="9" borderId="3" xfId="0" applyNumberFormat="1" applyFont="1" applyFill="1" applyBorder="1" applyAlignment="1">
      <alignment horizontal="right" vertical="top" wrapText="1"/>
    </xf>
    <xf numFmtId="2" fontId="32" fillId="9" borderId="1" xfId="0" applyNumberFormat="1" applyFont="1" applyFill="1" applyBorder="1" applyAlignment="1">
      <alignment horizontal="right" vertical="top"/>
    </xf>
    <xf numFmtId="2" fontId="29" fillId="9" borderId="1" xfId="2" applyNumberFormat="1" applyFont="1" applyFill="1" applyBorder="1" applyAlignment="1">
      <alignment vertical="top" wrapText="1"/>
    </xf>
    <xf numFmtId="2" fontId="28" fillId="9" borderId="1" xfId="2" applyNumberFormat="1" applyFont="1" applyFill="1" applyBorder="1" applyAlignment="1">
      <alignment horizontal="center" vertical="center" wrapText="1"/>
    </xf>
    <xf numFmtId="2" fontId="28" fillId="9" borderId="5" xfId="2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/>
    </xf>
    <xf numFmtId="0" fontId="4" fillId="9" borderId="1" xfId="2" applyFont="1" applyFill="1" applyBorder="1" applyAlignment="1">
      <alignment horizontal="center" vertical="top" wrapText="1"/>
    </xf>
    <xf numFmtId="4" fontId="7" fillId="9" borderId="1" xfId="0" applyNumberFormat="1" applyFont="1" applyFill="1" applyBorder="1" applyAlignment="1">
      <alignment vertical="top" wrapText="1"/>
    </xf>
    <xf numFmtId="2" fontId="7" fillId="9" borderId="0" xfId="0" applyNumberFormat="1" applyFont="1" applyFill="1" applyAlignment="1">
      <alignment vertical="top"/>
    </xf>
    <xf numFmtId="0" fontId="4" fillId="9" borderId="1" xfId="0" applyFont="1" applyFill="1" applyBorder="1"/>
    <xf numFmtId="2" fontId="7" fillId="9" borderId="0" xfId="0" applyNumberFormat="1" applyFont="1" applyFill="1" applyAlignment="1">
      <alignment horizontal="right" vertical="top" wrapText="1"/>
    </xf>
    <xf numFmtId="0" fontId="54" fillId="9" borderId="1" xfId="0" applyFont="1" applyFill="1" applyBorder="1" applyAlignment="1">
      <alignment horizontal="right"/>
    </xf>
    <xf numFmtId="0" fontId="54" fillId="9" borderId="1" xfId="0" applyFont="1" applyFill="1" applyBorder="1"/>
    <xf numFmtId="0" fontId="22" fillId="9" borderId="16" xfId="0" applyFont="1" applyFill="1" applyBorder="1" applyAlignment="1">
      <alignment horizontal="right" vertical="center" wrapText="1"/>
    </xf>
    <xf numFmtId="0" fontId="22" fillId="9" borderId="16" xfId="0" applyFont="1" applyFill="1" applyBorder="1" applyAlignment="1">
      <alignment horizontal="right" vertical="center"/>
    </xf>
    <xf numFmtId="2" fontId="4" fillId="9" borderId="36" xfId="0" applyNumberFormat="1" applyFont="1" applyFill="1" applyBorder="1" applyAlignment="1">
      <alignment horizontal="right" vertical="center" wrapText="1"/>
    </xf>
    <xf numFmtId="0" fontId="7" fillId="9" borderId="0" xfId="0" applyFont="1" applyFill="1" applyAlignment="1">
      <alignment vertical="top"/>
    </xf>
    <xf numFmtId="0" fontId="4" fillId="9" borderId="1" xfId="0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/>
    </xf>
    <xf numFmtId="2" fontId="7" fillId="9" borderId="1" xfId="0" applyNumberFormat="1" applyFont="1" applyFill="1" applyBorder="1"/>
    <xf numFmtId="2" fontId="8" fillId="9" borderId="0" xfId="0" applyNumberFormat="1" applyFont="1" applyFill="1" applyAlignment="1">
      <alignment vertical="top"/>
    </xf>
    <xf numFmtId="0" fontId="36" fillId="9" borderId="1" xfId="0" applyFont="1" applyFill="1" applyBorder="1" applyAlignment="1">
      <alignment vertical="top"/>
    </xf>
    <xf numFmtId="0" fontId="36" fillId="9" borderId="22" xfId="0" applyFont="1" applyFill="1" applyBorder="1" applyAlignment="1">
      <alignment vertical="top"/>
    </xf>
    <xf numFmtId="2" fontId="4" fillId="9" borderId="22" xfId="0" applyNumberFormat="1" applyFont="1" applyFill="1" applyBorder="1" applyAlignment="1">
      <alignment vertical="center"/>
    </xf>
    <xf numFmtId="0" fontId="7" fillId="9" borderId="3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center" vertical="top" wrapText="1"/>
    </xf>
    <xf numFmtId="2" fontId="8" fillId="9" borderId="1" xfId="0" applyNumberFormat="1" applyFont="1" applyFill="1" applyBorder="1" applyAlignment="1">
      <alignment vertical="center" wrapText="1"/>
    </xf>
    <xf numFmtId="0" fontId="27" fillId="9" borderId="0" xfId="0" applyFont="1" applyFill="1"/>
    <xf numFmtId="4" fontId="7" fillId="9" borderId="1" xfId="0" applyNumberFormat="1" applyFont="1" applyFill="1" applyBorder="1" applyAlignment="1">
      <alignment horizontal="center" vertical="center" wrapText="1"/>
    </xf>
    <xf numFmtId="2" fontId="4" fillId="9" borderId="3" xfId="2" applyNumberFormat="1" applyFont="1" applyFill="1" applyBorder="1" applyAlignment="1">
      <alignment vertical="top" wrapText="1"/>
    </xf>
    <xf numFmtId="0" fontId="36" fillId="9" borderId="1" xfId="0" applyFont="1" applyFill="1" applyBorder="1"/>
    <xf numFmtId="4" fontId="4" fillId="9" borderId="1" xfId="0" applyNumberFormat="1" applyFont="1" applyFill="1" applyBorder="1" applyAlignment="1">
      <alignment horizontal="center" vertical="top" wrapText="1"/>
    </xf>
    <xf numFmtId="0" fontId="33" fillId="9" borderId="9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164" fontId="4" fillId="9" borderId="1" xfId="0" applyNumberFormat="1" applyFont="1" applyFill="1" applyBorder="1" applyAlignment="1">
      <alignment horizontal="right" vertical="center" wrapText="1"/>
    </xf>
    <xf numFmtId="0" fontId="7" fillId="9" borderId="3" xfId="0" applyFont="1" applyFill="1" applyBorder="1" applyAlignment="1">
      <alignment horizontal="right"/>
    </xf>
    <xf numFmtId="0" fontId="29" fillId="9" borderId="3" xfId="0" applyFont="1" applyFill="1" applyBorder="1" applyAlignment="1">
      <alignment horizontal="center" vertical="center" wrapText="1"/>
    </xf>
    <xf numFmtId="2" fontId="29" fillId="9" borderId="3" xfId="0" applyNumberFormat="1" applyFont="1" applyFill="1" applyBorder="1" applyAlignment="1">
      <alignment horizontal="center" vertical="center" wrapText="1"/>
    </xf>
    <xf numFmtId="2" fontId="7" fillId="9" borderId="3" xfId="0" applyNumberFormat="1" applyFont="1" applyFill="1" applyBorder="1" applyAlignment="1">
      <alignment horizontal="center" vertical="top" wrapText="1"/>
    </xf>
    <xf numFmtId="0" fontId="8" fillId="9" borderId="26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right" vertical="center"/>
    </xf>
    <xf numFmtId="0" fontId="7" fillId="9" borderId="1" xfId="0" applyFont="1" applyFill="1" applyBorder="1" applyAlignment="1">
      <alignment horizontal="right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justify" vertical="top" wrapText="1"/>
    </xf>
    <xf numFmtId="2" fontId="22" fillId="9" borderId="1" xfId="0" applyNumberFormat="1" applyFont="1" applyFill="1" applyBorder="1" applyAlignment="1">
      <alignment vertical="top" wrapText="1"/>
    </xf>
    <xf numFmtId="2" fontId="7" fillId="9" borderId="9" xfId="0" applyNumberFormat="1" applyFont="1" applyFill="1" applyBorder="1" applyAlignment="1">
      <alignment vertical="top" wrapText="1"/>
    </xf>
    <xf numFmtId="2" fontId="4" fillId="9" borderId="3" xfId="0" applyNumberFormat="1" applyFont="1" applyFill="1" applyBorder="1" applyAlignment="1">
      <alignment vertical="top"/>
    </xf>
    <xf numFmtId="2" fontId="7" fillId="9" borderId="25" xfId="0" applyNumberFormat="1" applyFont="1" applyFill="1" applyBorder="1" applyAlignment="1">
      <alignment horizontal="left" vertical="top" wrapText="1"/>
    </xf>
    <xf numFmtId="2" fontId="4" fillId="9" borderId="10" xfId="0" applyNumberFormat="1" applyFont="1" applyFill="1" applyBorder="1" applyAlignment="1">
      <alignment vertical="top" wrapText="1"/>
    </xf>
    <xf numFmtId="0" fontId="22" fillId="9" borderId="20" xfId="0" applyFont="1" applyFill="1" applyBorder="1" applyAlignment="1">
      <alignment horizontal="right" vertical="center" wrapText="1"/>
    </xf>
    <xf numFmtId="2" fontId="7" fillId="9" borderId="1" xfId="0" applyNumberFormat="1" applyFont="1" applyFill="1" applyBorder="1" applyAlignment="1">
      <alignment horizontal="left" vertical="center" wrapText="1"/>
    </xf>
    <xf numFmtId="2" fontId="4" fillId="9" borderId="12" xfId="0" applyNumberFormat="1" applyFont="1" applyFill="1" applyBorder="1" applyAlignment="1">
      <alignment vertical="center" wrapText="1"/>
    </xf>
    <xf numFmtId="0" fontId="8" fillId="9" borderId="16" xfId="0" applyFont="1" applyFill="1" applyBorder="1" applyAlignment="1">
      <alignment horizontal="right" vertical="center" wrapText="1"/>
    </xf>
    <xf numFmtId="0" fontId="8" fillId="9" borderId="16" xfId="0" applyFont="1" applyFill="1" applyBorder="1" applyAlignment="1">
      <alignment horizontal="right" vertical="center"/>
    </xf>
    <xf numFmtId="0" fontId="43" fillId="9" borderId="4" xfId="0" applyFont="1" applyFill="1" applyBorder="1"/>
    <xf numFmtId="2" fontId="22" fillId="9" borderId="1" xfId="0" applyNumberFormat="1" applyFont="1" applyFill="1" applyBorder="1" applyAlignment="1">
      <alignment vertical="center"/>
    </xf>
    <xf numFmtId="0" fontId="7" fillId="9" borderId="12" xfId="0" applyFont="1" applyFill="1" applyBorder="1" applyAlignment="1">
      <alignment vertical="center"/>
    </xf>
    <xf numFmtId="2" fontId="7" fillId="9" borderId="4" xfId="0" applyNumberFormat="1" applyFont="1" applyFill="1" applyBorder="1" applyAlignment="1">
      <alignment horizontal="right" vertical="center"/>
    </xf>
    <xf numFmtId="2" fontId="7" fillId="9" borderId="5" xfId="0" applyNumberFormat="1" applyFont="1" applyFill="1" applyBorder="1" applyAlignment="1">
      <alignment horizontal="right" vertical="center"/>
    </xf>
    <xf numFmtId="2" fontId="4" fillId="9" borderId="2" xfId="0" applyNumberFormat="1" applyFont="1" applyFill="1" applyBorder="1" applyAlignment="1">
      <alignment vertical="center"/>
    </xf>
    <xf numFmtId="2" fontId="4" fillId="9" borderId="9" xfId="0" applyNumberFormat="1" applyFont="1" applyFill="1" applyBorder="1" applyAlignment="1">
      <alignment vertical="center"/>
    </xf>
    <xf numFmtId="2" fontId="7" fillId="9" borderId="11" xfId="0" applyNumberFormat="1" applyFont="1" applyFill="1" applyBorder="1" applyAlignment="1">
      <alignment horizontal="center" vertical="top" wrapText="1"/>
    </xf>
    <xf numFmtId="2" fontId="29" fillId="9" borderId="4" xfId="0" applyNumberFormat="1" applyFont="1" applyFill="1" applyBorder="1" applyAlignment="1">
      <alignment horizontal="center" vertical="top" wrapText="1"/>
    </xf>
    <xf numFmtId="0" fontId="22" fillId="9" borderId="1" xfId="0" applyFont="1" applyFill="1" applyBorder="1" applyAlignment="1">
      <alignment horizontal="justify" vertical="top" wrapText="1"/>
    </xf>
    <xf numFmtId="0" fontId="8" fillId="9" borderId="1" xfId="0" applyFont="1" applyFill="1" applyBorder="1" applyAlignment="1">
      <alignment horizontal="left" vertical="top"/>
    </xf>
    <xf numFmtId="0" fontId="22" fillId="9" borderId="1" xfId="0" applyFont="1" applyFill="1" applyBorder="1" applyAlignment="1">
      <alignment horizontal="left" vertical="top" wrapText="1"/>
    </xf>
    <xf numFmtId="2" fontId="8" fillId="9" borderId="1" xfId="0" applyNumberFormat="1" applyFont="1" applyFill="1" applyBorder="1" applyAlignment="1">
      <alignment horizontal="center" vertical="top" wrapText="1"/>
    </xf>
    <xf numFmtId="0" fontId="22" fillId="9" borderId="10" xfId="0" applyFont="1" applyFill="1" applyBorder="1" applyAlignment="1">
      <alignment horizontal="justify" vertical="center" wrapText="1"/>
    </xf>
    <xf numFmtId="2" fontId="22" fillId="9" borderId="3" xfId="0" applyNumberFormat="1" applyFont="1" applyFill="1" applyBorder="1" applyAlignment="1">
      <alignment vertical="top" wrapText="1"/>
    </xf>
    <xf numFmtId="2" fontId="22" fillId="9" borderId="1" xfId="2" applyNumberFormat="1" applyFont="1" applyFill="1" applyBorder="1" applyAlignment="1">
      <alignment vertical="top" wrapText="1"/>
    </xf>
    <xf numFmtId="2" fontId="22" fillId="9" borderId="0" xfId="0" applyNumberFormat="1" applyFont="1" applyFill="1" applyAlignment="1">
      <alignment horizontal="justify" vertical="center" wrapText="1"/>
    </xf>
    <xf numFmtId="2" fontId="22" fillId="9" borderId="5" xfId="2" applyNumberFormat="1" applyFont="1" applyFill="1" applyBorder="1" applyAlignment="1">
      <alignment vertical="top" wrapText="1"/>
    </xf>
    <xf numFmtId="0" fontId="8" fillId="9" borderId="1" xfId="0" applyFont="1" applyFill="1" applyBorder="1" applyAlignment="1">
      <alignment horizontal="left" vertical="top" wrapText="1"/>
    </xf>
    <xf numFmtId="0" fontId="28" fillId="9" borderId="1" xfId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left" vertical="center"/>
    </xf>
    <xf numFmtId="0" fontId="28" fillId="9" borderId="1" xfId="0" applyFont="1" applyFill="1" applyBorder="1" applyAlignment="1">
      <alignment horizontal="center" vertical="center"/>
    </xf>
    <xf numFmtId="2" fontId="22" fillId="9" borderId="1" xfId="0" applyNumberFormat="1" applyFont="1" applyFill="1" applyBorder="1" applyAlignment="1">
      <alignment horizontal="right" vertical="top"/>
    </xf>
    <xf numFmtId="0" fontId="22" fillId="9" borderId="0" xfId="0" applyFont="1" applyFill="1"/>
    <xf numFmtId="2" fontId="22" fillId="9" borderId="1" xfId="0" applyNumberFormat="1" applyFont="1" applyFill="1" applyBorder="1" applyAlignment="1">
      <alignment vertical="top"/>
    </xf>
    <xf numFmtId="0" fontId="8" fillId="9" borderId="1" xfId="0" applyFont="1" applyFill="1" applyBorder="1" applyAlignment="1">
      <alignment horizontal="justify" vertical="center" wrapText="1"/>
    </xf>
    <xf numFmtId="0" fontId="22" fillId="9" borderId="1" xfId="0" applyFont="1" applyFill="1" applyBorder="1" applyAlignment="1">
      <alignment horizontal="justify" vertical="center" wrapText="1"/>
    </xf>
    <xf numFmtId="2" fontId="22" fillId="9" borderId="1" xfId="0" applyNumberFormat="1" applyFont="1" applyFill="1" applyBorder="1" applyAlignment="1">
      <alignment horizontal="right"/>
    </xf>
    <xf numFmtId="2" fontId="8" fillId="9" borderId="1" xfId="0" applyNumberFormat="1" applyFont="1" applyFill="1" applyBorder="1" applyAlignment="1">
      <alignment vertical="top"/>
    </xf>
    <xf numFmtId="2" fontId="8" fillId="9" borderId="1" xfId="0" applyNumberFormat="1" applyFont="1" applyFill="1" applyBorder="1" applyAlignment="1">
      <alignment horizontal="right" vertical="top" wrapText="1"/>
    </xf>
    <xf numFmtId="0" fontId="8" fillId="9" borderId="1" xfId="0" applyFont="1" applyFill="1" applyBorder="1" applyAlignment="1">
      <alignment vertical="top"/>
    </xf>
    <xf numFmtId="2" fontId="8" fillId="9" borderId="1" xfId="0" applyNumberFormat="1" applyFont="1" applyFill="1" applyBorder="1" applyAlignment="1">
      <alignment horizontal="right" vertical="top"/>
    </xf>
    <xf numFmtId="2" fontId="22" fillId="9" borderId="0" xfId="0" applyNumberFormat="1" applyFont="1" applyFill="1" applyAlignment="1">
      <alignment horizontal="right" vertical="center" wrapText="1"/>
    </xf>
    <xf numFmtId="0" fontId="22" fillId="9" borderId="1" xfId="0" applyFont="1" applyFill="1" applyBorder="1" applyAlignment="1">
      <alignment vertical="top" wrapText="1"/>
    </xf>
    <xf numFmtId="2" fontId="47" fillId="9" borderId="5" xfId="0" applyNumberFormat="1" applyFont="1" applyFill="1" applyBorder="1" applyAlignment="1">
      <alignment horizontal="left" vertical="top" wrapText="1"/>
    </xf>
    <xf numFmtId="2" fontId="47" fillId="9" borderId="1" xfId="0" applyNumberFormat="1" applyFont="1" applyFill="1" applyBorder="1" applyAlignment="1">
      <alignment horizontal="right" vertical="top" wrapText="1"/>
    </xf>
    <xf numFmtId="2" fontId="47" fillId="9" borderId="5" xfId="0" applyNumberFormat="1" applyFont="1" applyFill="1" applyBorder="1" applyAlignment="1">
      <alignment horizontal="right" vertical="top" wrapText="1"/>
    </xf>
    <xf numFmtId="2" fontId="47" fillId="9" borderId="1" xfId="0" applyNumberFormat="1" applyFont="1" applyFill="1" applyBorder="1" applyAlignment="1">
      <alignment vertical="top" wrapText="1"/>
    </xf>
    <xf numFmtId="0" fontId="4" fillId="9" borderId="3" xfId="0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left" vertical="center" wrapText="1"/>
    </xf>
    <xf numFmtId="2" fontId="22" fillId="9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top" wrapText="1"/>
    </xf>
    <xf numFmtId="2" fontId="28" fillId="9" borderId="1" xfId="0" applyNumberFormat="1" applyFont="1" applyFill="1" applyBorder="1" applyAlignment="1">
      <alignment vertical="center"/>
    </xf>
    <xf numFmtId="2" fontId="58" fillId="9" borderId="1" xfId="0" applyNumberFormat="1" applyFont="1" applyFill="1" applyBorder="1" applyAlignment="1">
      <alignment horizontal="right" vertical="center" wrapText="1"/>
    </xf>
    <xf numFmtId="0" fontId="8" fillId="9" borderId="6" xfId="0" applyFont="1" applyFill="1" applyBorder="1" applyAlignment="1">
      <alignment vertical="top"/>
    </xf>
    <xf numFmtId="0" fontId="8" fillId="9" borderId="4" xfId="0" applyFont="1" applyFill="1" applyBorder="1" applyAlignment="1">
      <alignment vertical="top"/>
    </xf>
    <xf numFmtId="2" fontId="8" fillId="9" borderId="1" xfId="0" applyNumberFormat="1" applyFont="1" applyFill="1" applyBorder="1" applyAlignment="1">
      <alignment horizontal="right" vertical="center"/>
    </xf>
    <xf numFmtId="0" fontId="28" fillId="9" borderId="1" xfId="0" applyFont="1" applyFill="1" applyBorder="1" applyAlignment="1">
      <alignment vertical="top"/>
    </xf>
    <xf numFmtId="2" fontId="28" fillId="9" borderId="11" xfId="0" applyNumberFormat="1" applyFont="1" applyFill="1" applyBorder="1" applyAlignment="1">
      <alignment horizontal="center" vertical="top" wrapText="1"/>
    </xf>
    <xf numFmtId="2" fontId="28" fillId="9" borderId="3" xfId="0" applyNumberFormat="1" applyFont="1" applyFill="1" applyBorder="1" applyAlignment="1">
      <alignment horizontal="center" vertical="top" wrapText="1"/>
    </xf>
    <xf numFmtId="0" fontId="22" fillId="9" borderId="1" xfId="0" applyFont="1" applyFill="1" applyBorder="1"/>
    <xf numFmtId="2" fontId="47" fillId="9" borderId="1" xfId="0" applyNumberFormat="1" applyFont="1" applyFill="1" applyBorder="1"/>
    <xf numFmtId="4" fontId="38" fillId="9" borderId="0" xfId="0" applyNumberFormat="1" applyFont="1" applyFill="1"/>
    <xf numFmtId="2" fontId="38" fillId="9" borderId="0" xfId="0" applyNumberFormat="1" applyFont="1" applyFill="1" applyAlignment="1">
      <alignment horizontal="right"/>
    </xf>
    <xf numFmtId="4" fontId="7" fillId="9" borderId="1" xfId="0" applyNumberFormat="1" applyFont="1" applyFill="1" applyBorder="1" applyAlignment="1">
      <alignment vertical="center"/>
    </xf>
    <xf numFmtId="0" fontId="4" fillId="9" borderId="1" xfId="2" applyFont="1" applyFill="1" applyBorder="1" applyAlignment="1">
      <alignment horizontal="center" vertical="center"/>
    </xf>
    <xf numFmtId="2" fontId="8" fillId="9" borderId="1" xfId="0" applyNumberFormat="1" applyFont="1" applyFill="1" applyBorder="1" applyAlignment="1">
      <alignment vertical="center"/>
    </xf>
    <xf numFmtId="0" fontId="42" fillId="9" borderId="8" xfId="0" applyFont="1" applyFill="1" applyBorder="1" applyAlignment="1">
      <alignment horizontal="center" vertical="center"/>
    </xf>
    <xf numFmtId="0" fontId="7" fillId="9" borderId="1" xfId="0" applyFont="1" applyFill="1" applyBorder="1"/>
    <xf numFmtId="0" fontId="7" fillId="9" borderId="1" xfId="0" applyFont="1" applyFill="1" applyBorder="1" applyAlignment="1">
      <alignment wrapText="1"/>
    </xf>
    <xf numFmtId="2" fontId="4" fillId="9" borderId="12" xfId="0" applyNumberFormat="1" applyFont="1" applyFill="1" applyBorder="1" applyAlignment="1">
      <alignment horizontal="right" vertical="center" wrapText="1"/>
    </xf>
    <xf numFmtId="0" fontId="42" fillId="9" borderId="9" xfId="0" applyFont="1" applyFill="1" applyBorder="1" applyAlignment="1">
      <alignment horizontal="center" vertical="center"/>
    </xf>
    <xf numFmtId="0" fontId="59" fillId="9" borderId="0" xfId="0" applyFont="1" applyFill="1" applyAlignment="1">
      <alignment vertical="center"/>
    </xf>
    <xf numFmtId="0" fontId="59" fillId="9" borderId="19" xfId="0" applyFont="1" applyFill="1" applyBorder="1" applyAlignment="1">
      <alignment vertical="center" wrapText="1"/>
    </xf>
    <xf numFmtId="0" fontId="4" fillId="9" borderId="0" xfId="0" applyFont="1" applyFill="1" applyAlignment="1">
      <alignment horizontal="center"/>
    </xf>
    <xf numFmtId="0" fontId="42" fillId="9" borderId="3" xfId="0" applyFont="1" applyFill="1" applyBorder="1" applyAlignment="1">
      <alignment horizontal="center" vertical="top"/>
    </xf>
    <xf numFmtId="2" fontId="8" fillId="9" borderId="1" xfId="0" applyNumberFormat="1" applyFont="1" applyFill="1" applyBorder="1" applyAlignment="1">
      <alignment horizontal="justify" vertical="top" wrapText="1"/>
    </xf>
    <xf numFmtId="0" fontId="7" fillId="9" borderId="1" xfId="1" applyFont="1" applyFill="1" applyBorder="1" applyAlignment="1">
      <alignment horizontal="center" vertical="top"/>
    </xf>
    <xf numFmtId="0" fontId="7" fillId="9" borderId="3" xfId="0" applyFont="1" applyFill="1" applyBorder="1" applyAlignment="1">
      <alignment vertical="top"/>
    </xf>
    <xf numFmtId="2" fontId="4" fillId="9" borderId="24" xfId="0" applyNumberFormat="1" applyFont="1" applyFill="1" applyBorder="1" applyAlignment="1">
      <alignment horizontal="right" vertical="center" wrapText="1"/>
    </xf>
    <xf numFmtId="2" fontId="40" fillId="9" borderId="1" xfId="2" applyNumberFormat="1" applyFont="1" applyFill="1" applyBorder="1" applyAlignment="1">
      <alignment horizontal="right" vertical="top" wrapText="1"/>
    </xf>
    <xf numFmtId="2" fontId="40" fillId="9" borderId="1" xfId="0" applyNumberFormat="1" applyFont="1" applyFill="1" applyBorder="1" applyAlignment="1">
      <alignment horizontal="left" vertical="center" wrapText="1"/>
    </xf>
    <xf numFmtId="2" fontId="40" fillId="9" borderId="9" xfId="0" applyNumberFormat="1" applyFont="1" applyFill="1" applyBorder="1" applyAlignment="1">
      <alignment horizontal="right" vertical="center" wrapText="1"/>
    </xf>
    <xf numFmtId="2" fontId="40" fillId="9" borderId="7" xfId="0" applyNumberFormat="1" applyFont="1" applyFill="1" applyBorder="1" applyAlignment="1">
      <alignment horizontal="right" vertical="center" wrapText="1"/>
    </xf>
    <xf numFmtId="0" fontId="40" fillId="9" borderId="1" xfId="0" applyFont="1" applyFill="1" applyBorder="1" applyAlignment="1">
      <alignment vertical="center"/>
    </xf>
    <xf numFmtId="2" fontId="4" fillId="9" borderId="7" xfId="0" applyNumberFormat="1" applyFont="1" applyFill="1" applyBorder="1" applyAlignment="1">
      <alignment horizontal="center" vertical="center" wrapText="1"/>
    </xf>
    <xf numFmtId="2" fontId="4" fillId="9" borderId="7" xfId="2" applyNumberFormat="1" applyFont="1" applyFill="1" applyBorder="1" applyAlignment="1">
      <alignment vertical="top" wrapText="1"/>
    </xf>
    <xf numFmtId="2" fontId="22" fillId="9" borderId="1" xfId="0" applyNumberFormat="1" applyFont="1" applyFill="1" applyBorder="1" applyAlignment="1">
      <alignment horizontal="left" vertical="top" wrapText="1"/>
    </xf>
    <xf numFmtId="0" fontId="7" fillId="9" borderId="7" xfId="1" applyFont="1" applyFill="1" applyBorder="1" applyAlignment="1">
      <alignment vertical="top"/>
    </xf>
    <xf numFmtId="0" fontId="7" fillId="9" borderId="2" xfId="1" applyFont="1" applyFill="1" applyBorder="1" applyAlignment="1">
      <alignment vertical="top"/>
    </xf>
    <xf numFmtId="4" fontId="7" fillId="9" borderId="1" xfId="0" applyNumberFormat="1" applyFont="1" applyFill="1" applyBorder="1" applyAlignment="1">
      <alignment horizontal="left" vertical="center" wrapText="1"/>
    </xf>
    <xf numFmtId="0" fontId="53" fillId="9" borderId="0" xfId="0" applyFont="1" applyFill="1"/>
    <xf numFmtId="2" fontId="4" fillId="9" borderId="4" xfId="0" applyNumberFormat="1" applyFont="1" applyFill="1" applyBorder="1" applyAlignment="1">
      <alignment horizontal="center" vertical="center"/>
    </xf>
    <xf numFmtId="0" fontId="7" fillId="9" borderId="1" xfId="2" applyFont="1" applyFill="1" applyBorder="1" applyAlignment="1">
      <alignment horizontal="left" vertical="top" wrapText="1"/>
    </xf>
    <xf numFmtId="0" fontId="8" fillId="9" borderId="27" xfId="0" applyFont="1" applyFill="1" applyBorder="1" applyAlignment="1">
      <alignment horizontal="left" vertical="center" wrapText="1"/>
    </xf>
    <xf numFmtId="0" fontId="7" fillId="9" borderId="28" xfId="0" applyFont="1" applyFill="1" applyBorder="1" applyAlignment="1">
      <alignment horizontal="left" vertical="center" wrapText="1"/>
    </xf>
    <xf numFmtId="2" fontId="8" fillId="9" borderId="25" xfId="0" applyNumberFormat="1" applyFont="1" applyFill="1" applyBorder="1" applyAlignment="1">
      <alignment horizontal="left" vertical="center" wrapText="1"/>
    </xf>
    <xf numFmtId="2" fontId="8" fillId="9" borderId="12" xfId="0" applyNumberFormat="1" applyFont="1" applyFill="1" applyBorder="1" applyAlignment="1">
      <alignment horizontal="left" vertical="center" wrapText="1"/>
    </xf>
    <xf numFmtId="2" fontId="7" fillId="9" borderId="5" xfId="0" applyNumberFormat="1" applyFont="1" applyFill="1" applyBorder="1" applyAlignment="1">
      <alignment horizontal="center" vertical="top" wrapText="1"/>
    </xf>
    <xf numFmtId="2" fontId="7" fillId="9" borderId="5" xfId="0" applyNumberFormat="1" applyFont="1" applyFill="1" applyBorder="1" applyAlignment="1">
      <alignment horizontal="center" vertical="center" wrapText="1"/>
    </xf>
    <xf numFmtId="2" fontId="8" fillId="9" borderId="1" xfId="0" applyNumberFormat="1" applyFont="1" applyFill="1" applyBorder="1" applyAlignment="1">
      <alignment horizontal="center" vertical="center" wrapText="1"/>
    </xf>
    <xf numFmtId="2" fontId="7" fillId="9" borderId="1" xfId="2" applyNumberFormat="1" applyFont="1" applyFill="1" applyBorder="1" applyAlignment="1">
      <alignment horizontal="right" vertical="top" wrapText="1"/>
    </xf>
    <xf numFmtId="0" fontId="38" fillId="9" borderId="0" xfId="0" applyFont="1" applyFill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/>
    </xf>
    <xf numFmtId="2" fontId="7" fillId="9" borderId="1" xfId="0" applyNumberFormat="1" applyFont="1" applyFill="1" applyBorder="1" applyAlignment="1">
      <alignment horizontal="justify" vertical="top" wrapText="1"/>
    </xf>
    <xf numFmtId="2" fontId="7" fillId="9" borderId="5" xfId="0" applyNumberFormat="1" applyFont="1" applyFill="1" applyBorder="1" applyAlignment="1">
      <alignment horizontal="right" vertical="center" wrapText="1"/>
    </xf>
    <xf numFmtId="2" fontId="7" fillId="9" borderId="9" xfId="0" applyNumberFormat="1" applyFont="1" applyFill="1" applyBorder="1" applyAlignment="1">
      <alignment vertical="center" wrapText="1"/>
    </xf>
    <xf numFmtId="2" fontId="7" fillId="9" borderId="7" xfId="0" applyNumberFormat="1" applyFont="1" applyFill="1" applyBorder="1" applyAlignment="1">
      <alignment vertical="center" wrapText="1"/>
    </xf>
    <xf numFmtId="2" fontId="40" fillId="9" borderId="5" xfId="0" applyNumberFormat="1" applyFont="1" applyFill="1" applyBorder="1" applyAlignment="1">
      <alignment horizontal="left" vertical="center" wrapText="1"/>
    </xf>
    <xf numFmtId="2" fontId="40" fillId="9" borderId="12" xfId="0" applyNumberFormat="1" applyFont="1" applyFill="1" applyBorder="1" applyAlignment="1">
      <alignment vertical="center" wrapText="1"/>
    </xf>
    <xf numFmtId="2" fontId="37" fillId="9" borderId="1" xfId="0" applyNumberFormat="1" applyFont="1" applyFill="1" applyBorder="1" applyAlignment="1">
      <alignment horizontal="right" vertical="center" wrapText="1"/>
    </xf>
    <xf numFmtId="2" fontId="37" fillId="9" borderId="1" xfId="0" applyNumberFormat="1" applyFont="1" applyFill="1" applyBorder="1" applyAlignment="1">
      <alignment vertical="center"/>
    </xf>
    <xf numFmtId="2" fontId="4" fillId="9" borderId="29" xfId="0" applyNumberFormat="1" applyFont="1" applyFill="1" applyBorder="1" applyAlignment="1">
      <alignment horizontal="right" vertical="center" wrapText="1"/>
    </xf>
    <xf numFmtId="2" fontId="4" fillId="9" borderId="32" xfId="0" applyNumberFormat="1" applyFont="1" applyFill="1" applyBorder="1" applyAlignment="1">
      <alignment horizontal="right" vertical="center" wrapText="1"/>
    </xf>
    <xf numFmtId="2" fontId="7" fillId="9" borderId="5" xfId="2" applyNumberFormat="1" applyFont="1" applyFill="1" applyBorder="1" applyAlignment="1">
      <alignment horizontal="left" vertical="top" wrapText="1"/>
    </xf>
    <xf numFmtId="2" fontId="4" fillId="9" borderId="4" xfId="2" applyNumberFormat="1" applyFont="1" applyFill="1" applyBorder="1" applyAlignment="1">
      <alignment vertical="top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right" vertical="center"/>
    </xf>
    <xf numFmtId="0" fontId="4" fillId="9" borderId="20" xfId="0" applyFont="1" applyFill="1" applyBorder="1" applyAlignment="1">
      <alignment horizontal="right" vertical="center" wrapText="1"/>
    </xf>
    <xf numFmtId="2" fontId="8" fillId="9" borderId="9" xfId="0" applyNumberFormat="1" applyFont="1" applyFill="1" applyBorder="1" applyAlignment="1">
      <alignment horizontal="right" vertical="center" wrapText="1"/>
    </xf>
    <xf numFmtId="2" fontId="8" fillId="9" borderId="36" xfId="0" applyNumberFormat="1" applyFont="1" applyFill="1" applyBorder="1" applyAlignment="1">
      <alignment horizontal="right" vertical="center" wrapText="1"/>
    </xf>
    <xf numFmtId="2" fontId="7" fillId="9" borderId="4" xfId="0" applyNumberFormat="1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top"/>
    </xf>
    <xf numFmtId="0" fontId="22" fillId="9" borderId="1" xfId="0" applyFont="1" applyFill="1" applyBorder="1" applyAlignment="1">
      <alignment horizontal="right" vertical="center"/>
    </xf>
    <xf numFmtId="0" fontId="22" fillId="9" borderId="1" xfId="0" applyFont="1" applyFill="1" applyBorder="1" applyAlignment="1">
      <alignment horizontal="right" vertical="center" wrapText="1"/>
    </xf>
    <xf numFmtId="2" fontId="13" fillId="9" borderId="1" xfId="0" applyNumberFormat="1" applyFont="1" applyFill="1" applyBorder="1" applyAlignment="1">
      <alignment horizontal="center" vertical="top" wrapText="1"/>
    </xf>
    <xf numFmtId="164" fontId="13" fillId="9" borderId="1" xfId="0" applyNumberFormat="1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center"/>
    </xf>
    <xf numFmtId="0" fontId="33" fillId="9" borderId="9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10" xfId="1" applyFont="1" applyFill="1" applyBorder="1" applyAlignment="1">
      <alignment horizontal="center" vertical="center" wrapText="1"/>
    </xf>
    <xf numFmtId="0" fontId="7" fillId="9" borderId="11" xfId="1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 wrapText="1"/>
    </xf>
    <xf numFmtId="0" fontId="7" fillId="9" borderId="13" xfId="1" applyFont="1" applyFill="1" applyBorder="1" applyAlignment="1">
      <alignment horizontal="center" vertical="center" wrapText="1"/>
    </xf>
    <xf numFmtId="0" fontId="7" fillId="9" borderId="7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14" xfId="1" applyFont="1" applyFill="1" applyBorder="1" applyAlignment="1">
      <alignment horizontal="center" vertical="center" wrapText="1"/>
    </xf>
    <xf numFmtId="0" fontId="7" fillId="9" borderId="15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 wrapText="1"/>
    </xf>
    <xf numFmtId="0" fontId="7" fillId="9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/>
    </xf>
    <xf numFmtId="0" fontId="7" fillId="9" borderId="3" xfId="1" applyFont="1" applyFill="1" applyBorder="1" applyAlignment="1">
      <alignment horizontal="left" vertical="top" wrapText="1"/>
    </xf>
    <xf numFmtId="0" fontId="7" fillId="9" borderId="8" xfId="1" applyFont="1" applyFill="1" applyBorder="1" applyAlignment="1">
      <alignment horizontal="left" vertical="top"/>
    </xf>
    <xf numFmtId="0" fontId="7" fillId="9" borderId="9" xfId="1" applyFont="1" applyFill="1" applyBorder="1" applyAlignment="1">
      <alignment horizontal="left" vertical="top"/>
    </xf>
    <xf numFmtId="2" fontId="4" fillId="9" borderId="3" xfId="0" applyNumberFormat="1" applyFont="1" applyFill="1" applyBorder="1" applyAlignment="1">
      <alignment horizontal="center" vertical="center" wrapText="1"/>
    </xf>
    <xf numFmtId="0" fontId="33" fillId="9" borderId="8" xfId="0" applyFont="1" applyFill="1" applyBorder="1" applyAlignment="1">
      <alignment vertical="center" wrapText="1"/>
    </xf>
    <xf numFmtId="0" fontId="33" fillId="9" borderId="9" xfId="0" applyFont="1" applyFill="1" applyBorder="1" applyAlignment="1">
      <alignment vertical="center" wrapText="1"/>
    </xf>
    <xf numFmtId="2" fontId="7" fillId="9" borderId="11" xfId="0" applyNumberFormat="1" applyFont="1" applyFill="1" applyBorder="1" applyAlignment="1">
      <alignment horizontal="center" vertical="center" wrapText="1"/>
    </xf>
    <xf numFmtId="2" fontId="7" fillId="9" borderId="13" xfId="0" applyNumberFormat="1" applyFont="1" applyFill="1" applyBorder="1" applyAlignment="1">
      <alignment horizontal="center" vertical="center" wrapText="1"/>
    </xf>
    <xf numFmtId="2" fontId="7" fillId="9" borderId="2" xfId="0" applyNumberFormat="1" applyFont="1" applyFill="1" applyBorder="1" applyAlignment="1">
      <alignment horizontal="center" vertical="center" wrapText="1"/>
    </xf>
    <xf numFmtId="2" fontId="7" fillId="9" borderId="3" xfId="0" applyNumberFormat="1" applyFont="1" applyFill="1" applyBorder="1" applyAlignment="1">
      <alignment horizontal="center" vertical="center" wrapText="1"/>
    </xf>
    <xf numFmtId="2" fontId="7" fillId="9" borderId="8" xfId="0" applyNumberFormat="1" applyFont="1" applyFill="1" applyBorder="1" applyAlignment="1">
      <alignment horizontal="center" vertical="center" wrapText="1"/>
    </xf>
    <xf numFmtId="2" fontId="7" fillId="9" borderId="9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right" vertical="center"/>
    </xf>
    <xf numFmtId="0" fontId="7" fillId="9" borderId="9" xfId="0" applyFont="1" applyFill="1" applyBorder="1" applyAlignment="1">
      <alignment horizontal="right" vertical="center"/>
    </xf>
    <xf numFmtId="4" fontId="7" fillId="9" borderId="5" xfId="0" applyNumberFormat="1" applyFont="1" applyFill="1" applyBorder="1" applyAlignment="1">
      <alignment horizontal="right"/>
    </xf>
    <xf numFmtId="0" fontId="39" fillId="9" borderId="6" xfId="0" applyFont="1" applyFill="1" applyBorder="1"/>
    <xf numFmtId="0" fontId="39" fillId="9" borderId="4" xfId="0" applyFont="1" applyFill="1" applyBorder="1"/>
    <xf numFmtId="0" fontId="29" fillId="9" borderId="5" xfId="0" applyFont="1" applyFill="1" applyBorder="1" applyAlignment="1">
      <alignment horizontal="center" vertical="top" wrapText="1"/>
    </xf>
    <xf numFmtId="0" fontId="29" fillId="9" borderId="6" xfId="0" applyFont="1" applyFill="1" applyBorder="1" applyAlignment="1">
      <alignment horizontal="center" vertical="top" wrapText="1"/>
    </xf>
    <xf numFmtId="0" fontId="29" fillId="9" borderId="4" xfId="0" applyFont="1" applyFill="1" applyBorder="1" applyAlignment="1">
      <alignment horizontal="center" vertical="top" wrapText="1"/>
    </xf>
    <xf numFmtId="2" fontId="29" fillId="9" borderId="5" xfId="0" applyNumberFormat="1" applyFont="1" applyFill="1" applyBorder="1" applyAlignment="1">
      <alignment horizontal="center" vertical="top" wrapText="1"/>
    </xf>
    <xf numFmtId="2" fontId="29" fillId="9" borderId="6" xfId="0" applyNumberFormat="1" applyFont="1" applyFill="1" applyBorder="1" applyAlignment="1">
      <alignment horizontal="center" vertical="top" wrapText="1"/>
    </xf>
    <xf numFmtId="2" fontId="29" fillId="9" borderId="4" xfId="0" applyNumberFormat="1" applyFont="1" applyFill="1" applyBorder="1" applyAlignment="1">
      <alignment horizontal="center" vertical="top" wrapText="1"/>
    </xf>
    <xf numFmtId="0" fontId="7" fillId="9" borderId="14" xfId="0" applyFont="1" applyFill="1" applyBorder="1" applyAlignment="1">
      <alignment vertical="top"/>
    </xf>
    <xf numFmtId="0" fontId="7" fillId="9" borderId="11" xfId="0" applyFont="1" applyFill="1" applyBorder="1" applyAlignment="1">
      <alignment vertical="top"/>
    </xf>
    <xf numFmtId="0" fontId="7" fillId="9" borderId="6" xfId="0" applyFont="1" applyFill="1" applyBorder="1" applyAlignment="1">
      <alignment vertical="top"/>
    </xf>
    <xf numFmtId="0" fontId="7" fillId="9" borderId="4" xfId="0" applyFont="1" applyFill="1" applyBorder="1" applyAlignment="1">
      <alignment vertical="top"/>
    </xf>
    <xf numFmtId="2" fontId="28" fillId="9" borderId="5" xfId="0" applyNumberFormat="1" applyFont="1" applyFill="1" applyBorder="1" applyAlignment="1">
      <alignment horizontal="center" vertical="top" wrapText="1"/>
    </xf>
    <xf numFmtId="2" fontId="28" fillId="9" borderId="6" xfId="0" applyNumberFormat="1" applyFont="1" applyFill="1" applyBorder="1" applyAlignment="1">
      <alignment horizontal="center" vertical="top" wrapText="1"/>
    </xf>
    <xf numFmtId="2" fontId="28" fillId="9" borderId="4" xfId="0" applyNumberFormat="1" applyFont="1" applyFill="1" applyBorder="1" applyAlignment="1">
      <alignment horizontal="center" vertical="top" wrapText="1"/>
    </xf>
    <xf numFmtId="0" fontId="33" fillId="9" borderId="9" xfId="0" applyFont="1" applyFill="1" applyBorder="1" applyAlignment="1">
      <alignment horizontal="center" vertical="center" wrapText="1"/>
    </xf>
    <xf numFmtId="0" fontId="7" fillId="9" borderId="10" xfId="1" applyFont="1" applyFill="1" applyBorder="1" applyAlignment="1">
      <alignment horizontal="center" vertical="top" wrapText="1"/>
    </xf>
    <xf numFmtId="0" fontId="7" fillId="9" borderId="11" xfId="1" applyFont="1" applyFill="1" applyBorder="1" applyAlignment="1">
      <alignment horizontal="center" vertical="top"/>
    </xf>
    <xf numFmtId="0" fontId="7" fillId="9" borderId="12" xfId="1" applyFont="1" applyFill="1" applyBorder="1" applyAlignment="1">
      <alignment horizontal="center" vertical="top"/>
    </xf>
    <xf numFmtId="0" fontId="7" fillId="9" borderId="13" xfId="1" applyFont="1" applyFill="1" applyBorder="1" applyAlignment="1">
      <alignment horizontal="center" vertical="top"/>
    </xf>
    <xf numFmtId="0" fontId="33" fillId="9" borderId="7" xfId="0" applyFont="1" applyFill="1" applyBorder="1" applyAlignment="1">
      <alignment horizontal="center" vertical="top"/>
    </xf>
    <xf numFmtId="0" fontId="33" fillId="9" borderId="2" xfId="0" applyFont="1" applyFill="1" applyBorder="1" applyAlignment="1">
      <alignment horizontal="center" vertical="top"/>
    </xf>
    <xf numFmtId="0" fontId="7" fillId="9" borderId="1" xfId="1" applyFont="1" applyFill="1" applyBorder="1" applyAlignment="1">
      <alignment horizontal="center" vertical="top" wrapText="1"/>
    </xf>
    <xf numFmtId="0" fontId="4" fillId="9" borderId="1" xfId="1" applyFont="1" applyFill="1" applyBorder="1" applyAlignment="1">
      <alignment horizontal="center" vertical="top" wrapText="1"/>
    </xf>
    <xf numFmtId="0" fontId="7" fillId="9" borderId="1" xfId="1" applyFont="1" applyFill="1" applyBorder="1" applyAlignment="1">
      <alignment horizontal="center" vertical="top"/>
    </xf>
    <xf numFmtId="0" fontId="4" fillId="9" borderId="3" xfId="1" applyFont="1" applyFill="1" applyBorder="1" applyAlignment="1">
      <alignment horizontal="left" vertical="top" wrapText="1"/>
    </xf>
    <xf numFmtId="0" fontId="4" fillId="9" borderId="8" xfId="1" applyFont="1" applyFill="1" applyBorder="1" applyAlignment="1">
      <alignment horizontal="left" vertical="top"/>
    </xf>
    <xf numFmtId="0" fontId="4" fillId="9" borderId="9" xfId="1" applyFont="1" applyFill="1" applyBorder="1" applyAlignment="1">
      <alignment horizontal="left" vertical="top"/>
    </xf>
    <xf numFmtId="0" fontId="7" fillId="9" borderId="14" xfId="1" applyFont="1" applyFill="1" applyBorder="1" applyAlignment="1">
      <alignment horizontal="center" vertical="top" wrapText="1"/>
    </xf>
    <xf numFmtId="0" fontId="7" fillId="9" borderId="11" xfId="1" applyFont="1" applyFill="1" applyBorder="1" applyAlignment="1">
      <alignment horizontal="center" vertical="top" wrapText="1"/>
    </xf>
    <xf numFmtId="0" fontId="7" fillId="9" borderId="7" xfId="1" applyFont="1" applyFill="1" applyBorder="1" applyAlignment="1">
      <alignment horizontal="center" vertical="top" wrapText="1"/>
    </xf>
    <xf numFmtId="0" fontId="7" fillId="9" borderId="15" xfId="1" applyFont="1" applyFill="1" applyBorder="1" applyAlignment="1">
      <alignment horizontal="center" vertical="top" wrapText="1"/>
    </xf>
    <xf numFmtId="0" fontId="7" fillId="9" borderId="2" xfId="1" applyFont="1" applyFill="1" applyBorder="1" applyAlignment="1">
      <alignment horizontal="center" vertical="top" wrapText="1"/>
    </xf>
    <xf numFmtId="0" fontId="28" fillId="9" borderId="5" xfId="0" applyFont="1" applyFill="1" applyBorder="1" applyAlignment="1">
      <alignment horizontal="center" vertical="top" wrapText="1"/>
    </xf>
    <xf numFmtId="0" fontId="28" fillId="9" borderId="6" xfId="0" applyFont="1" applyFill="1" applyBorder="1" applyAlignment="1">
      <alignment horizontal="center" vertical="top" wrapText="1"/>
    </xf>
    <xf numFmtId="0" fontId="28" fillId="9" borderId="4" xfId="0" applyFont="1" applyFill="1" applyBorder="1" applyAlignment="1">
      <alignment horizontal="center" vertical="top" wrapText="1"/>
    </xf>
    <xf numFmtId="2" fontId="4" fillId="9" borderId="3" xfId="0" applyNumberFormat="1" applyFont="1" applyFill="1" applyBorder="1" applyAlignment="1">
      <alignment horizontal="right" vertical="center" wrapText="1"/>
    </xf>
    <xf numFmtId="0" fontId="33" fillId="9" borderId="9" xfId="0" applyFont="1" applyFill="1" applyBorder="1" applyAlignment="1">
      <alignment horizontal="right" vertical="center" wrapText="1"/>
    </xf>
    <xf numFmtId="0" fontId="7" fillId="9" borderId="3" xfId="1" applyFont="1" applyFill="1" applyBorder="1" applyAlignment="1">
      <alignment horizontal="left" vertical="center" wrapText="1"/>
    </xf>
    <xf numFmtId="0" fontId="7" fillId="9" borderId="8" xfId="1" applyFont="1" applyFill="1" applyBorder="1" applyAlignment="1">
      <alignment horizontal="left"/>
    </xf>
    <xf numFmtId="0" fontId="7" fillId="9" borderId="9" xfId="1" applyFont="1" applyFill="1" applyBorder="1" applyAlignment="1">
      <alignment horizontal="left"/>
    </xf>
    <xf numFmtId="2" fontId="7" fillId="9" borderId="10" xfId="1" applyNumberFormat="1" applyFont="1" applyFill="1" applyBorder="1" applyAlignment="1">
      <alignment horizontal="center" vertical="center" wrapText="1"/>
    </xf>
    <xf numFmtId="2" fontId="7" fillId="9" borderId="11" xfId="1" applyNumberFormat="1" applyFont="1" applyFill="1" applyBorder="1" applyAlignment="1">
      <alignment horizontal="center"/>
    </xf>
    <xf numFmtId="2" fontId="7" fillId="9" borderId="12" xfId="1" applyNumberFormat="1" applyFont="1" applyFill="1" applyBorder="1" applyAlignment="1">
      <alignment horizontal="center"/>
    </xf>
    <xf numFmtId="2" fontId="7" fillId="9" borderId="13" xfId="1" applyNumberFormat="1" applyFont="1" applyFill="1" applyBorder="1" applyAlignment="1">
      <alignment horizontal="center"/>
    </xf>
    <xf numFmtId="0" fontId="33" fillId="9" borderId="7" xfId="0" applyFont="1" applyFill="1" applyBorder="1" applyAlignment="1">
      <alignment horizontal="center"/>
    </xf>
    <xf numFmtId="0" fontId="33" fillId="9" borderId="2" xfId="0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 vertical="top"/>
    </xf>
    <xf numFmtId="0" fontId="33" fillId="9" borderId="14" xfId="0" applyFont="1" applyFill="1" applyBorder="1" applyAlignment="1">
      <alignment horizontal="center" vertical="top"/>
    </xf>
    <xf numFmtId="0" fontId="33" fillId="9" borderId="11" xfId="0" applyFont="1" applyFill="1" applyBorder="1" applyAlignment="1">
      <alignment horizontal="center" vertical="top"/>
    </xf>
    <xf numFmtId="0" fontId="7" fillId="9" borderId="7" xfId="1" applyFont="1" applyFill="1" applyBorder="1" applyAlignment="1">
      <alignment horizontal="center" vertical="top"/>
    </xf>
    <xf numFmtId="0" fontId="7" fillId="9" borderId="15" xfId="1" applyFont="1" applyFill="1" applyBorder="1" applyAlignment="1">
      <alignment horizontal="center" vertical="top"/>
    </xf>
    <xf numFmtId="0" fontId="33" fillId="9" borderId="15" xfId="0" applyFont="1" applyFill="1" applyBorder="1" applyAlignment="1">
      <alignment horizontal="center" vertical="top"/>
    </xf>
    <xf numFmtId="2" fontId="4" fillId="9" borderId="8" xfId="0" applyNumberFormat="1" applyFont="1" applyFill="1" applyBorder="1" applyAlignment="1">
      <alignment horizontal="right" vertical="center" wrapText="1"/>
    </xf>
    <xf numFmtId="2" fontId="4" fillId="9" borderId="9" xfId="0" applyNumberFormat="1" applyFont="1" applyFill="1" applyBorder="1" applyAlignment="1">
      <alignment horizontal="right" vertical="center" wrapText="1"/>
    </xf>
    <xf numFmtId="0" fontId="7" fillId="9" borderId="3" xfId="1" applyFont="1" applyFill="1" applyBorder="1" applyAlignment="1">
      <alignment horizontal="center" vertical="center" wrapText="1"/>
    </xf>
    <xf numFmtId="0" fontId="7" fillId="9" borderId="8" xfId="1" applyFont="1" applyFill="1" applyBorder="1" applyAlignment="1">
      <alignment horizontal="center" vertical="center" wrapText="1"/>
    </xf>
    <xf numFmtId="0" fontId="7" fillId="9" borderId="9" xfId="1" applyFont="1" applyFill="1" applyBorder="1" applyAlignment="1">
      <alignment horizontal="center" vertical="center" wrapText="1"/>
    </xf>
    <xf numFmtId="2" fontId="4" fillId="9" borderId="11" xfId="0" applyNumberFormat="1" applyFont="1" applyFill="1" applyBorder="1" applyAlignment="1">
      <alignment horizontal="center" vertical="center" wrapText="1"/>
    </xf>
    <xf numFmtId="2" fontId="4" fillId="9" borderId="13" xfId="0" applyNumberFormat="1" applyFont="1" applyFill="1" applyBorder="1" applyAlignment="1">
      <alignment horizontal="center" vertical="center" wrapText="1"/>
    </xf>
    <xf numFmtId="2" fontId="4" fillId="9" borderId="2" xfId="0" applyNumberFormat="1" applyFont="1" applyFill="1" applyBorder="1" applyAlignment="1">
      <alignment horizontal="center" vertical="center" wrapText="1"/>
    </xf>
    <xf numFmtId="2" fontId="4" fillId="9" borderId="8" xfId="0" applyNumberFormat="1" applyFont="1" applyFill="1" applyBorder="1" applyAlignment="1">
      <alignment horizontal="center" vertical="center" wrapText="1"/>
    </xf>
    <xf numFmtId="2" fontId="4" fillId="9" borderId="9" xfId="0" applyNumberFormat="1" applyFont="1" applyFill="1" applyBorder="1" applyAlignment="1">
      <alignment horizontal="center" vertical="center" wrapText="1"/>
    </xf>
    <xf numFmtId="0" fontId="7" fillId="9" borderId="14" xfId="1" applyFont="1" applyFill="1" applyBorder="1" applyAlignment="1">
      <alignment horizontal="center"/>
    </xf>
    <xf numFmtId="0" fontId="33" fillId="9" borderId="14" xfId="0" applyFont="1" applyFill="1" applyBorder="1" applyAlignment="1">
      <alignment horizontal="center"/>
    </xf>
    <xf numFmtId="0" fontId="33" fillId="9" borderId="11" xfId="0" applyFont="1" applyFill="1" applyBorder="1" applyAlignment="1">
      <alignment horizontal="center"/>
    </xf>
    <xf numFmtId="0" fontId="7" fillId="9" borderId="7" xfId="1" applyFont="1" applyFill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33" fillId="9" borderId="15" xfId="0" applyFont="1" applyFill="1" applyBorder="1" applyAlignment="1">
      <alignment horizontal="center"/>
    </xf>
    <xf numFmtId="0" fontId="7" fillId="9" borderId="11" xfId="1" applyFont="1" applyFill="1" applyBorder="1" applyAlignment="1">
      <alignment horizontal="center"/>
    </xf>
    <xf numFmtId="0" fontId="7" fillId="9" borderId="12" xfId="1" applyFont="1" applyFill="1" applyBorder="1" applyAlignment="1">
      <alignment horizontal="center"/>
    </xf>
    <xf numFmtId="0" fontId="7" fillId="9" borderId="13" xfId="1" applyFont="1" applyFill="1" applyBorder="1" applyAlignment="1">
      <alignment horizontal="center"/>
    </xf>
    <xf numFmtId="0" fontId="55" fillId="9" borderId="14" xfId="0" applyFont="1" applyFill="1" applyBorder="1" applyAlignment="1">
      <alignment horizontal="center" vertical="top"/>
    </xf>
    <xf numFmtId="0" fontId="55" fillId="9" borderId="11" xfId="0" applyFont="1" applyFill="1" applyBorder="1" applyAlignment="1">
      <alignment horizontal="center" vertical="top"/>
    </xf>
    <xf numFmtId="0" fontId="55" fillId="9" borderId="7" xfId="0" applyFont="1" applyFill="1" applyBorder="1" applyAlignment="1">
      <alignment horizontal="center" vertical="top"/>
    </xf>
    <xf numFmtId="0" fontId="55" fillId="9" borderId="2" xfId="0" applyFont="1" applyFill="1" applyBorder="1" applyAlignment="1">
      <alignment horizontal="center" vertical="top"/>
    </xf>
    <xf numFmtId="0" fontId="55" fillId="9" borderId="7" xfId="0" applyFont="1" applyFill="1" applyBorder="1" applyAlignment="1">
      <alignment horizontal="center"/>
    </xf>
    <xf numFmtId="0" fontId="55" fillId="9" borderId="2" xfId="0" applyFont="1" applyFill="1" applyBorder="1" applyAlignment="1">
      <alignment horizontal="center"/>
    </xf>
    <xf numFmtId="0" fontId="4" fillId="9" borderId="3" xfId="1" applyFont="1" applyFill="1" applyBorder="1" applyAlignment="1">
      <alignment horizontal="left" vertical="center" wrapText="1"/>
    </xf>
    <xf numFmtId="0" fontId="4" fillId="9" borderId="8" xfId="1" applyFont="1" applyFill="1" applyBorder="1" applyAlignment="1">
      <alignment horizontal="left"/>
    </xf>
    <xf numFmtId="0" fontId="4" fillId="9" borderId="9" xfId="1" applyFont="1" applyFill="1" applyBorder="1" applyAlignment="1">
      <alignment horizontal="left"/>
    </xf>
    <xf numFmtId="0" fontId="55" fillId="9" borderId="14" xfId="0" applyFont="1" applyFill="1" applyBorder="1" applyAlignment="1">
      <alignment horizontal="center"/>
    </xf>
    <xf numFmtId="0" fontId="55" fillId="9" borderId="11" xfId="0" applyFont="1" applyFill="1" applyBorder="1" applyAlignment="1">
      <alignment horizontal="center"/>
    </xf>
    <xf numFmtId="0" fontId="55" fillId="9" borderId="15" xfId="0" applyFont="1" applyFill="1" applyBorder="1" applyAlignment="1">
      <alignment horizontal="center"/>
    </xf>
    <xf numFmtId="0" fontId="42" fillId="9" borderId="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vertical="top"/>
    </xf>
    <xf numFmtId="0" fontId="8" fillId="9" borderId="11" xfId="0" applyFont="1" applyFill="1" applyBorder="1" applyAlignment="1">
      <alignment vertical="top"/>
    </xf>
    <xf numFmtId="0" fontId="28" fillId="9" borderId="3" xfId="1" applyFont="1" applyFill="1" applyBorder="1" applyAlignment="1">
      <alignment horizontal="left" vertical="top" wrapText="1"/>
    </xf>
    <xf numFmtId="0" fontId="26" fillId="9" borderId="8" xfId="1" applyFont="1" applyFill="1" applyBorder="1" applyAlignment="1">
      <alignment horizontal="left" vertical="top"/>
    </xf>
    <xf numFmtId="0" fontId="26" fillId="9" borderId="9" xfId="1" applyFont="1" applyFill="1" applyBorder="1" applyAlignment="1">
      <alignment horizontal="left" vertical="top"/>
    </xf>
    <xf numFmtId="0" fontId="28" fillId="9" borderId="10" xfId="1" applyFont="1" applyFill="1" applyBorder="1" applyAlignment="1">
      <alignment horizontal="center" vertical="center" wrapText="1"/>
    </xf>
    <xf numFmtId="0" fontId="28" fillId="9" borderId="14" xfId="1" applyFont="1" applyFill="1" applyBorder="1" applyAlignment="1">
      <alignment horizontal="center"/>
    </xf>
    <xf numFmtId="0" fontId="57" fillId="9" borderId="14" xfId="0" applyFont="1" applyFill="1" applyBorder="1" applyAlignment="1">
      <alignment horizontal="center"/>
    </xf>
    <xf numFmtId="0" fontId="57" fillId="9" borderId="11" xfId="0" applyFont="1" applyFill="1" applyBorder="1" applyAlignment="1">
      <alignment horizontal="center"/>
    </xf>
    <xf numFmtId="0" fontId="28" fillId="9" borderId="7" xfId="1" applyFont="1" applyFill="1" applyBorder="1" applyAlignment="1">
      <alignment horizontal="center"/>
    </xf>
    <xf numFmtId="0" fontId="28" fillId="9" borderId="15" xfId="1" applyFont="1" applyFill="1" applyBorder="1" applyAlignment="1">
      <alignment horizontal="center"/>
    </xf>
    <xf numFmtId="0" fontId="57" fillId="9" borderId="15" xfId="0" applyFont="1" applyFill="1" applyBorder="1" applyAlignment="1">
      <alignment horizontal="center"/>
    </xf>
    <xf numFmtId="0" fontId="57" fillId="9" borderId="2" xfId="0" applyFont="1" applyFill="1" applyBorder="1" applyAlignment="1">
      <alignment horizontal="center"/>
    </xf>
    <xf numFmtId="2" fontId="22" fillId="9" borderId="3" xfId="0" applyNumberFormat="1" applyFont="1" applyFill="1" applyBorder="1" applyAlignment="1">
      <alignment horizontal="center" vertical="center" wrapText="1"/>
    </xf>
    <xf numFmtId="0" fontId="28" fillId="9" borderId="11" xfId="1" applyFont="1" applyFill="1" applyBorder="1" applyAlignment="1">
      <alignment horizontal="center"/>
    </xf>
    <xf numFmtId="0" fontId="28" fillId="9" borderId="12" xfId="1" applyFont="1" applyFill="1" applyBorder="1" applyAlignment="1">
      <alignment horizontal="center"/>
    </xf>
    <xf numFmtId="0" fontId="28" fillId="9" borderId="13" xfId="1" applyFont="1" applyFill="1" applyBorder="1" applyAlignment="1">
      <alignment horizontal="center"/>
    </xf>
    <xf numFmtId="0" fontId="57" fillId="9" borderId="7" xfId="0" applyFont="1" applyFill="1" applyBorder="1" applyAlignment="1">
      <alignment horizontal="center"/>
    </xf>
    <xf numFmtId="0" fontId="28" fillId="9" borderId="1" xfId="1" applyFont="1" applyFill="1" applyBorder="1" applyAlignment="1">
      <alignment horizontal="center" vertical="center" wrapText="1"/>
    </xf>
    <xf numFmtId="0" fontId="28" fillId="9" borderId="1" xfId="1" applyFont="1" applyFill="1" applyBorder="1" applyAlignment="1">
      <alignment horizontal="center" vertical="center"/>
    </xf>
    <xf numFmtId="4" fontId="8" fillId="9" borderId="5" xfId="0" applyNumberFormat="1" applyFont="1" applyFill="1" applyBorder="1" applyAlignment="1">
      <alignment horizontal="right"/>
    </xf>
    <xf numFmtId="0" fontId="55" fillId="9" borderId="6" xfId="0" applyFont="1" applyFill="1" applyBorder="1"/>
    <xf numFmtId="0" fontId="55" fillId="9" borderId="4" xfId="0" applyFont="1" applyFill="1" applyBorder="1"/>
    <xf numFmtId="0" fontId="8" fillId="9" borderId="6" xfId="0" applyFont="1" applyFill="1" applyBorder="1" applyAlignment="1">
      <alignment vertical="top"/>
    </xf>
    <xf numFmtId="0" fontId="8" fillId="9" borderId="4" xfId="0" applyFont="1" applyFill="1" applyBorder="1" applyAlignment="1">
      <alignment vertical="top"/>
    </xf>
    <xf numFmtId="0" fontId="36" fillId="9" borderId="7" xfId="0" applyFont="1" applyFill="1" applyBorder="1" applyAlignment="1">
      <alignment horizontal="center"/>
    </xf>
    <xf numFmtId="0" fontId="36" fillId="9" borderId="2" xfId="0" applyFont="1" applyFill="1" applyBorder="1" applyAlignment="1">
      <alignment horizontal="center"/>
    </xf>
    <xf numFmtId="0" fontId="36" fillId="9" borderId="14" xfId="0" applyFont="1" applyFill="1" applyBorder="1" applyAlignment="1">
      <alignment horizontal="center"/>
    </xf>
    <xf numFmtId="0" fontId="36" fillId="9" borderId="11" xfId="0" applyFont="1" applyFill="1" applyBorder="1" applyAlignment="1">
      <alignment horizontal="center"/>
    </xf>
    <xf numFmtId="0" fontId="36" fillId="9" borderId="15" xfId="0" applyFont="1" applyFill="1" applyBorder="1" applyAlignment="1">
      <alignment horizontal="center"/>
    </xf>
    <xf numFmtId="0" fontId="7" fillId="9" borderId="12" xfId="1" applyFont="1" applyFill="1" applyBorder="1" applyAlignment="1">
      <alignment vertical="center" wrapText="1"/>
    </xf>
    <xf numFmtId="0" fontId="7" fillId="9" borderId="13" xfId="1" applyFont="1" applyFill="1" applyBorder="1" applyAlignment="1">
      <alignment vertical="center" wrapText="1"/>
    </xf>
    <xf numFmtId="0" fontId="7" fillId="9" borderId="7" xfId="1" applyFont="1" applyFill="1" applyBorder="1" applyAlignment="1">
      <alignment vertical="center" wrapText="1"/>
    </xf>
    <xf numFmtId="0" fontId="7" fillId="9" borderId="2" xfId="1" applyFont="1" applyFill="1" applyBorder="1" applyAlignment="1">
      <alignment vertical="center" wrapText="1"/>
    </xf>
    <xf numFmtId="0" fontId="39" fillId="9" borderId="7" xfId="0" applyFont="1" applyFill="1" applyBorder="1" applyAlignment="1">
      <alignment horizontal="center"/>
    </xf>
    <xf numFmtId="0" fontId="39" fillId="9" borderId="2" xfId="0" applyFont="1" applyFill="1" applyBorder="1" applyAlignment="1">
      <alignment horizontal="center"/>
    </xf>
    <xf numFmtId="0" fontId="13" fillId="0" borderId="3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4" fontId="13" fillId="0" borderId="5" xfId="0" applyNumberFormat="1" applyFont="1" applyBorder="1" applyAlignment="1">
      <alignment horizontal="right"/>
    </xf>
    <xf numFmtId="0" fontId="19" fillId="0" borderId="6" xfId="0" applyFont="1" applyBorder="1"/>
    <xf numFmtId="0" fontId="19" fillId="0" borderId="4" xfId="0" applyFont="1" applyBorder="1"/>
    <xf numFmtId="0" fontId="40" fillId="9" borderId="3" xfId="0" applyFont="1" applyFill="1" applyBorder="1" applyAlignment="1">
      <alignment horizontal="center" vertical="center"/>
    </xf>
    <xf numFmtId="0" fontId="40" fillId="9" borderId="9" xfId="0" applyFont="1" applyFill="1" applyBorder="1" applyAlignment="1">
      <alignment horizontal="center" vertical="center"/>
    </xf>
    <xf numFmtId="0" fontId="40" fillId="9" borderId="10" xfId="1" applyFont="1" applyFill="1" applyBorder="1" applyAlignment="1">
      <alignment horizontal="center" vertical="center" wrapText="1"/>
    </xf>
    <xf numFmtId="0" fontId="40" fillId="9" borderId="11" xfId="1" applyFont="1" applyFill="1" applyBorder="1" applyAlignment="1">
      <alignment horizontal="center" vertical="center"/>
    </xf>
    <xf numFmtId="0" fontId="40" fillId="9" borderId="12" xfId="1" applyFont="1" applyFill="1" applyBorder="1" applyAlignment="1">
      <alignment horizontal="center" vertical="center"/>
    </xf>
    <xf numFmtId="0" fontId="40" fillId="9" borderId="13" xfId="1" applyFont="1" applyFill="1" applyBorder="1" applyAlignment="1">
      <alignment horizontal="center" vertical="center"/>
    </xf>
    <xf numFmtId="0" fontId="45" fillId="9" borderId="7" xfId="0" applyFont="1" applyFill="1" applyBorder="1" applyAlignment="1">
      <alignment horizontal="center" vertical="center"/>
    </xf>
    <xf numFmtId="0" fontId="45" fillId="9" borderId="2" xfId="0" applyFont="1" applyFill="1" applyBorder="1" applyAlignment="1">
      <alignment horizontal="center" vertical="center"/>
    </xf>
    <xf numFmtId="0" fontId="40" fillId="9" borderId="1" xfId="1" applyFont="1" applyFill="1" applyBorder="1" applyAlignment="1">
      <alignment horizontal="center" vertical="center" wrapText="1"/>
    </xf>
    <xf numFmtId="0" fontId="40" fillId="9" borderId="1" xfId="1" applyFont="1" applyFill="1" applyBorder="1" applyAlignment="1">
      <alignment horizontal="center" vertical="center"/>
    </xf>
    <xf numFmtId="0" fontId="40" fillId="9" borderId="3" xfId="1" applyFont="1" applyFill="1" applyBorder="1" applyAlignment="1">
      <alignment horizontal="left" vertical="center" wrapText="1"/>
    </xf>
    <xf numFmtId="0" fontId="40" fillId="9" borderId="8" xfId="1" applyFont="1" applyFill="1" applyBorder="1" applyAlignment="1">
      <alignment horizontal="left" vertical="center"/>
    </xf>
    <xf numFmtId="0" fontId="40" fillId="9" borderId="9" xfId="1" applyFont="1" applyFill="1" applyBorder="1" applyAlignment="1">
      <alignment horizontal="left" vertical="center"/>
    </xf>
    <xf numFmtId="0" fontId="40" fillId="9" borderId="3" xfId="0" applyFont="1" applyFill="1" applyBorder="1" applyAlignment="1">
      <alignment horizontal="right" vertical="center"/>
    </xf>
    <xf numFmtId="0" fontId="40" fillId="9" borderId="9" xfId="0" applyFont="1" applyFill="1" applyBorder="1" applyAlignment="1">
      <alignment horizontal="right" vertical="center"/>
    </xf>
    <xf numFmtId="4" fontId="40" fillId="9" borderId="5" xfId="0" applyNumberFormat="1" applyFont="1" applyFill="1" applyBorder="1" applyAlignment="1">
      <alignment horizontal="right"/>
    </xf>
    <xf numFmtId="0" fontId="52" fillId="9" borderId="6" xfId="0" applyFont="1" applyFill="1" applyBorder="1"/>
    <xf numFmtId="0" fontId="52" fillId="9" borderId="4" xfId="0" applyFont="1" applyFill="1" applyBorder="1"/>
    <xf numFmtId="0" fontId="50" fillId="9" borderId="5" xfId="0" applyFont="1" applyFill="1" applyBorder="1" applyAlignment="1">
      <alignment horizontal="center" vertical="top" wrapText="1"/>
    </xf>
    <xf numFmtId="0" fontId="50" fillId="9" borderId="6" xfId="0" applyFont="1" applyFill="1" applyBorder="1" applyAlignment="1">
      <alignment horizontal="center" vertical="top" wrapText="1"/>
    </xf>
    <xf numFmtId="0" fontId="50" fillId="9" borderId="4" xfId="0" applyFont="1" applyFill="1" applyBorder="1" applyAlignment="1">
      <alignment horizontal="center" vertical="top" wrapText="1"/>
    </xf>
    <xf numFmtId="2" fontId="50" fillId="9" borderId="5" xfId="0" applyNumberFormat="1" applyFont="1" applyFill="1" applyBorder="1" applyAlignment="1">
      <alignment horizontal="center" vertical="top" wrapText="1"/>
    </xf>
    <xf numFmtId="2" fontId="50" fillId="9" borderId="6" xfId="0" applyNumberFormat="1" applyFont="1" applyFill="1" applyBorder="1" applyAlignment="1">
      <alignment horizontal="center" vertical="top" wrapText="1"/>
    </xf>
    <xf numFmtId="0" fontId="40" fillId="9" borderId="8" xfId="0" applyFont="1" applyFill="1" applyBorder="1" applyAlignment="1">
      <alignment horizontal="center" vertical="center"/>
    </xf>
    <xf numFmtId="0" fontId="13" fillId="9" borderId="10" xfId="1" applyFont="1" applyFill="1" applyBorder="1" applyAlignment="1">
      <alignment horizontal="center" vertical="center" wrapText="1"/>
    </xf>
    <xf numFmtId="0" fontId="13" fillId="9" borderId="11" xfId="1" applyFont="1" applyFill="1" applyBorder="1" applyAlignment="1">
      <alignment horizontal="center" vertical="center" wrapText="1"/>
    </xf>
    <xf numFmtId="0" fontId="13" fillId="9" borderId="12" xfId="1" applyFont="1" applyFill="1" applyBorder="1" applyAlignment="1">
      <alignment horizontal="center" vertical="center" wrapText="1"/>
    </xf>
    <xf numFmtId="0" fontId="13" fillId="9" borderId="13" xfId="1" applyFont="1" applyFill="1" applyBorder="1" applyAlignment="1">
      <alignment horizontal="center" vertical="center" wrapText="1"/>
    </xf>
    <xf numFmtId="0" fontId="13" fillId="9" borderId="7" xfId="1" applyFont="1" applyFill="1" applyBorder="1" applyAlignment="1">
      <alignment horizontal="center" vertical="center" wrapText="1"/>
    </xf>
    <xf numFmtId="0" fontId="13" fillId="9" borderId="2" xfId="1" applyFont="1" applyFill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center" vertical="center"/>
    </xf>
    <xf numFmtId="0" fontId="13" fillId="9" borderId="1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left" vertical="center" wrapText="1"/>
    </xf>
    <xf numFmtId="0" fontId="13" fillId="9" borderId="8" xfId="1" applyFont="1" applyFill="1" applyBorder="1" applyAlignment="1">
      <alignment horizontal="left" vertical="center"/>
    </xf>
    <xf numFmtId="0" fontId="13" fillId="9" borderId="9" xfId="1" applyFont="1" applyFill="1" applyBorder="1" applyAlignment="1">
      <alignment horizontal="left" vertical="center"/>
    </xf>
    <xf numFmtId="0" fontId="13" fillId="9" borderId="14" xfId="1" applyFont="1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15" xfId="1" applyFont="1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4" fontId="17" fillId="3" borderId="5" xfId="0" applyNumberFormat="1" applyFont="1" applyFill="1" applyBorder="1" applyAlignment="1">
      <alignment horizontal="left" vertical="top" wrapText="1"/>
    </xf>
    <xf numFmtId="4" fontId="17" fillId="3" borderId="4" xfId="0" applyNumberFormat="1" applyFont="1" applyFill="1" applyBorder="1" applyAlignment="1">
      <alignment horizontal="left" vertical="top" wrapText="1"/>
    </xf>
    <xf numFmtId="0" fontId="23" fillId="0" borderId="0" xfId="0" applyFont="1" applyAlignment="1">
      <alignment horizontal="center"/>
    </xf>
    <xf numFmtId="0" fontId="23" fillId="0" borderId="13" xfId="0" applyFont="1" applyBorder="1" applyAlignment="1">
      <alignment horizontal="center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4" fontId="10" fillId="3" borderId="0" xfId="0" applyNumberFormat="1" applyFont="1" applyFill="1" applyAlignment="1">
      <alignment horizontal="center" vertical="center" wrapText="1"/>
    </xf>
    <xf numFmtId="4" fontId="11" fillId="3" borderId="0" xfId="0" applyNumberFormat="1" applyFont="1" applyFill="1" applyAlignment="1">
      <alignment horizontal="center" vertical="center" wrapText="1"/>
    </xf>
    <xf numFmtId="4" fontId="11" fillId="3" borderId="13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</cellXfs>
  <cellStyles count="8">
    <cellStyle name="Акцент4" xfId="1" builtinId="41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3 2" xfId="4" xr:uid="{00000000-0005-0000-0000-000004000000}"/>
    <cellStyle name="Обычный 3 3" xfId="5" xr:uid="{00000000-0005-0000-0000-000005000000}"/>
    <cellStyle name="Обычный 4" xfId="6" xr:uid="{00000000-0005-0000-0000-000006000000}"/>
    <cellStyle name="Обычный 4 2" xfId="7" xr:uid="{00000000-0005-0000-0000-000007000000}"/>
  </cellStyles>
  <dxfs count="0"/>
  <tableStyles count="0" defaultTableStyle="TableStyleMedium9" defaultPivotStyle="PivotStyleLight16"/>
  <colors>
    <mruColors>
      <color rgb="FFFF9966"/>
      <color rgb="FFFF8080"/>
      <color rgb="FFCC99FF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 txBox="1"/>
      </xdr:nvSpPr>
      <xdr:spPr>
        <a:xfrm>
          <a:off x="2724150" y="775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0" y="441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31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0" y="441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7"/>
  <sheetViews>
    <sheetView view="pageBreakPreview" topLeftCell="A74" zoomScaleNormal="82" zoomScaleSheetLayoutView="100" zoomScalePageLayoutView="40" workbookViewId="0">
      <selection activeCell="I88" sqref="I88"/>
    </sheetView>
  </sheetViews>
  <sheetFormatPr defaultRowHeight="38.25" x14ac:dyDescent="0.55000000000000004"/>
  <cols>
    <col min="1" max="1" width="14.7109375" style="5" customWidth="1"/>
    <col min="2" max="2" width="53.7109375" style="1" customWidth="1"/>
    <col min="3" max="14" width="8.7109375" style="1" customWidth="1"/>
    <col min="15" max="16384" width="9.140625" style="1"/>
  </cols>
  <sheetData>
    <row r="1" spans="1:14" ht="21" customHeight="1" x14ac:dyDescent="0.55000000000000004">
      <c r="A1" s="644" t="s">
        <v>90</v>
      </c>
      <c r="B1" s="647" t="s">
        <v>530</v>
      </c>
      <c r="C1" s="636" t="s">
        <v>168</v>
      </c>
      <c r="D1" s="642"/>
      <c r="E1" s="642"/>
      <c r="F1" s="637"/>
      <c r="G1" s="645" t="s">
        <v>0</v>
      </c>
      <c r="H1" s="646"/>
      <c r="I1" s="646"/>
      <c r="J1" s="646"/>
      <c r="K1" s="646"/>
      <c r="L1" s="646"/>
      <c r="M1" s="636" t="s">
        <v>175</v>
      </c>
      <c r="N1" s="637"/>
    </row>
    <row r="2" spans="1:14" ht="1.5" customHeight="1" x14ac:dyDescent="0.55000000000000004">
      <c r="A2" s="644"/>
      <c r="B2" s="648"/>
      <c r="C2" s="640"/>
      <c r="D2" s="643"/>
      <c r="E2" s="643"/>
      <c r="F2" s="641"/>
      <c r="G2" s="646"/>
      <c r="H2" s="646"/>
      <c r="I2" s="646"/>
      <c r="J2" s="646"/>
      <c r="K2" s="646"/>
      <c r="L2" s="646"/>
      <c r="M2" s="638"/>
      <c r="N2" s="639"/>
    </row>
    <row r="3" spans="1:14" ht="24.75" customHeight="1" x14ac:dyDescent="0.55000000000000004">
      <c r="A3" s="644"/>
      <c r="B3" s="649"/>
      <c r="C3" s="349" t="s">
        <v>1</v>
      </c>
      <c r="D3" s="349" t="s">
        <v>2</v>
      </c>
      <c r="E3" s="349" t="s">
        <v>1</v>
      </c>
      <c r="F3" s="349" t="s">
        <v>2</v>
      </c>
      <c r="G3" s="644" t="s">
        <v>139</v>
      </c>
      <c r="H3" s="644"/>
      <c r="I3" s="644" t="s">
        <v>4</v>
      </c>
      <c r="J3" s="645"/>
      <c r="K3" s="645" t="s">
        <v>3</v>
      </c>
      <c r="L3" s="645"/>
      <c r="M3" s="640"/>
      <c r="N3" s="641"/>
    </row>
    <row r="4" spans="1:14" ht="15" customHeight="1" thickBot="1" x14ac:dyDescent="0.6">
      <c r="A4" s="373"/>
      <c r="B4" s="463" t="s">
        <v>5</v>
      </c>
      <c r="C4" s="373" t="s">
        <v>135</v>
      </c>
      <c r="D4" s="373" t="s">
        <v>136</v>
      </c>
      <c r="E4" s="373" t="s">
        <v>137</v>
      </c>
      <c r="F4" s="373" t="s">
        <v>137</v>
      </c>
      <c r="G4" s="373" t="s">
        <v>1</v>
      </c>
      <c r="H4" s="373" t="s">
        <v>2</v>
      </c>
      <c r="I4" s="373" t="s">
        <v>1</v>
      </c>
      <c r="J4" s="373" t="s">
        <v>2</v>
      </c>
      <c r="K4" s="373" t="s">
        <v>1</v>
      </c>
      <c r="L4" s="373" t="s">
        <v>2</v>
      </c>
      <c r="M4" s="373" t="s">
        <v>1</v>
      </c>
      <c r="N4" s="373" t="s">
        <v>2</v>
      </c>
    </row>
    <row r="5" spans="1:14" ht="15" customHeight="1" thickBot="1" x14ac:dyDescent="0.6">
      <c r="A5" s="366" t="s">
        <v>89</v>
      </c>
      <c r="B5" s="319" t="s">
        <v>287</v>
      </c>
      <c r="C5" s="258"/>
      <c r="D5" s="258"/>
      <c r="E5" s="258">
        <v>150</v>
      </c>
      <c r="F5" s="258">
        <v>180</v>
      </c>
      <c r="G5" s="376">
        <v>4.18</v>
      </c>
      <c r="H5" s="218">
        <v>5.0199999999999996</v>
      </c>
      <c r="I5" s="400">
        <v>4.99</v>
      </c>
      <c r="J5" s="400">
        <v>5.99</v>
      </c>
      <c r="K5" s="401">
        <v>8.9</v>
      </c>
      <c r="L5" s="400">
        <v>10.6</v>
      </c>
      <c r="M5" s="400">
        <v>90.7</v>
      </c>
      <c r="N5" s="400">
        <v>108.84</v>
      </c>
    </row>
    <row r="6" spans="1:14" ht="15" customHeight="1" x14ac:dyDescent="0.55000000000000004">
      <c r="A6" s="350"/>
      <c r="B6" s="88" t="s">
        <v>23</v>
      </c>
      <c r="C6" s="82">
        <v>78</v>
      </c>
      <c r="D6" s="82">
        <v>91</v>
      </c>
      <c r="E6" s="82">
        <v>78</v>
      </c>
      <c r="F6" s="82">
        <v>91</v>
      </c>
      <c r="G6" s="173"/>
      <c r="H6" s="173"/>
      <c r="I6" s="173"/>
      <c r="J6" s="173"/>
      <c r="K6" s="173"/>
      <c r="L6" s="173"/>
      <c r="M6" s="173"/>
      <c r="N6" s="173"/>
    </row>
    <row r="7" spans="1:14" ht="15" customHeight="1" x14ac:dyDescent="0.55000000000000004">
      <c r="A7" s="350"/>
      <c r="B7" s="88" t="s">
        <v>245</v>
      </c>
      <c r="C7" s="82">
        <v>33</v>
      </c>
      <c r="D7" s="82">
        <v>34</v>
      </c>
      <c r="E7" s="82">
        <v>33</v>
      </c>
      <c r="F7" s="82">
        <v>34</v>
      </c>
      <c r="G7" s="173"/>
      <c r="H7" s="173"/>
      <c r="I7" s="173"/>
      <c r="J7" s="173"/>
      <c r="K7" s="173"/>
      <c r="L7" s="173"/>
      <c r="M7" s="173"/>
      <c r="N7" s="173"/>
    </row>
    <row r="8" spans="1:14" ht="15" customHeight="1" x14ac:dyDescent="0.55000000000000004">
      <c r="A8" s="350"/>
      <c r="B8" s="398" t="s">
        <v>24</v>
      </c>
      <c r="C8" s="399">
        <v>40</v>
      </c>
      <c r="D8" s="399">
        <v>40</v>
      </c>
      <c r="E8" s="399">
        <v>33.6</v>
      </c>
      <c r="F8" s="399">
        <v>33.6</v>
      </c>
      <c r="G8" s="173"/>
      <c r="H8" s="173"/>
      <c r="I8" s="173"/>
      <c r="J8" s="173"/>
      <c r="K8" s="173"/>
      <c r="L8" s="173"/>
      <c r="M8" s="173"/>
      <c r="N8" s="173"/>
    </row>
    <row r="9" spans="1:14" ht="15" customHeight="1" x14ac:dyDescent="0.55000000000000004">
      <c r="A9" s="350"/>
      <c r="B9" s="88" t="s">
        <v>7</v>
      </c>
      <c r="C9" s="84">
        <v>3</v>
      </c>
      <c r="D9" s="84">
        <v>4</v>
      </c>
      <c r="E9" s="84">
        <v>3</v>
      </c>
      <c r="F9" s="84">
        <v>4</v>
      </c>
      <c r="G9" s="173"/>
      <c r="H9" s="173"/>
      <c r="I9" s="173"/>
      <c r="J9" s="173"/>
      <c r="K9" s="173"/>
      <c r="L9" s="173"/>
      <c r="M9" s="173"/>
      <c r="N9" s="173"/>
    </row>
    <row r="10" spans="1:14" ht="15" customHeight="1" thickBot="1" x14ac:dyDescent="0.6">
      <c r="A10" s="350"/>
      <c r="B10" s="88" t="s">
        <v>20</v>
      </c>
      <c r="C10" s="84">
        <v>4</v>
      </c>
      <c r="D10" s="84">
        <v>6</v>
      </c>
      <c r="E10" s="84">
        <v>4</v>
      </c>
      <c r="F10" s="84">
        <v>6</v>
      </c>
      <c r="G10" s="173"/>
      <c r="H10" s="173"/>
      <c r="I10" s="173"/>
      <c r="J10" s="173"/>
      <c r="K10" s="173"/>
      <c r="L10" s="173"/>
      <c r="M10" s="173"/>
      <c r="N10" s="173"/>
    </row>
    <row r="11" spans="1:14" ht="15" customHeight="1" thickBot="1" x14ac:dyDescent="0.6">
      <c r="A11" s="366" t="s">
        <v>91</v>
      </c>
      <c r="B11" s="319" t="s">
        <v>288</v>
      </c>
      <c r="C11" s="258"/>
      <c r="D11" s="258"/>
      <c r="E11" s="258">
        <v>180</v>
      </c>
      <c r="F11" s="258">
        <v>200</v>
      </c>
      <c r="G11" s="218">
        <v>3.4</v>
      </c>
      <c r="H11" s="218">
        <v>3.8</v>
      </c>
      <c r="I11" s="218">
        <v>2.6</v>
      </c>
      <c r="J11" s="218">
        <v>3</v>
      </c>
      <c r="K11" s="295">
        <v>15.9</v>
      </c>
      <c r="L11" s="218">
        <v>18.600000000000001</v>
      </c>
      <c r="M11" s="218">
        <v>237.4</v>
      </c>
      <c r="N11" s="299">
        <v>263.8</v>
      </c>
    </row>
    <row r="12" spans="1:14" ht="15" customHeight="1" thickBot="1" x14ac:dyDescent="0.6">
      <c r="A12" s="350"/>
      <c r="B12" s="88" t="s">
        <v>8</v>
      </c>
      <c r="C12" s="84">
        <v>30</v>
      </c>
      <c r="D12" s="84">
        <v>35</v>
      </c>
      <c r="E12" s="84">
        <v>30</v>
      </c>
      <c r="F12" s="84">
        <v>35</v>
      </c>
      <c r="G12" s="173"/>
      <c r="H12" s="173"/>
      <c r="I12" s="173"/>
      <c r="J12" s="173"/>
      <c r="K12" s="173"/>
      <c r="L12" s="173"/>
      <c r="M12" s="173"/>
      <c r="N12" s="173"/>
    </row>
    <row r="13" spans="1:14" ht="15" customHeight="1" thickBot="1" x14ac:dyDescent="0.6">
      <c r="A13" s="350"/>
      <c r="B13" s="88" t="s">
        <v>38</v>
      </c>
      <c r="C13" s="84">
        <v>2.5</v>
      </c>
      <c r="D13" s="84">
        <v>3</v>
      </c>
      <c r="E13" s="84">
        <v>2.5</v>
      </c>
      <c r="F13" s="84">
        <v>3</v>
      </c>
      <c r="G13" s="625"/>
      <c r="H13" s="626"/>
      <c r="I13" s="626"/>
      <c r="J13" s="626"/>
      <c r="K13" s="297"/>
      <c r="L13" s="297"/>
      <c r="M13" s="297"/>
      <c r="N13" s="297"/>
    </row>
    <row r="14" spans="1:14" ht="15" customHeight="1" x14ac:dyDescent="0.55000000000000004">
      <c r="A14" s="352" t="s">
        <v>92</v>
      </c>
      <c r="B14" s="296" t="s">
        <v>44</v>
      </c>
      <c r="C14" s="292"/>
      <c r="D14" s="292"/>
      <c r="E14" s="354">
        <v>36</v>
      </c>
      <c r="F14" s="354">
        <v>58</v>
      </c>
      <c r="G14" s="101">
        <v>1.2</v>
      </c>
      <c r="H14" s="101">
        <v>1.92</v>
      </c>
      <c r="I14" s="101">
        <v>8.3000000000000007</v>
      </c>
      <c r="J14" s="101">
        <v>13.8</v>
      </c>
      <c r="K14" s="101">
        <v>7.75</v>
      </c>
      <c r="L14" s="101">
        <v>12.4</v>
      </c>
      <c r="M14" s="101">
        <v>59.9</v>
      </c>
      <c r="N14" s="101">
        <v>149.69999999999999</v>
      </c>
    </row>
    <row r="15" spans="1:14" ht="15" customHeight="1" x14ac:dyDescent="0.55000000000000004">
      <c r="A15" s="355"/>
      <c r="B15" s="102" t="s">
        <v>11</v>
      </c>
      <c r="C15" s="118">
        <v>6</v>
      </c>
      <c r="D15" s="118">
        <v>8</v>
      </c>
      <c r="E15" s="118">
        <v>6</v>
      </c>
      <c r="F15" s="118">
        <v>8</v>
      </c>
      <c r="G15" s="189"/>
      <c r="H15" s="189"/>
      <c r="I15" s="189"/>
      <c r="J15" s="189"/>
      <c r="K15" s="189"/>
      <c r="L15" s="189"/>
      <c r="M15" s="189"/>
      <c r="N15" s="189"/>
    </row>
    <row r="16" spans="1:14" ht="15" customHeight="1" x14ac:dyDescent="0.55000000000000004">
      <c r="A16" s="355"/>
      <c r="B16" s="102" t="s">
        <v>12</v>
      </c>
      <c r="C16" s="118">
        <v>30</v>
      </c>
      <c r="D16" s="118">
        <v>50</v>
      </c>
      <c r="E16" s="118">
        <v>30</v>
      </c>
      <c r="F16" s="118">
        <v>50</v>
      </c>
      <c r="G16" s="189"/>
      <c r="H16" s="189"/>
      <c r="I16" s="189"/>
      <c r="J16" s="189"/>
      <c r="K16" s="189"/>
      <c r="L16" s="189"/>
      <c r="M16" s="189"/>
      <c r="N16" s="189"/>
    </row>
    <row r="17" spans="1:14" ht="15" customHeight="1" x14ac:dyDescent="0.55000000000000004">
      <c r="A17" s="215"/>
      <c r="B17" s="301" t="s">
        <v>21</v>
      </c>
      <c r="C17" s="84"/>
      <c r="D17" s="84"/>
      <c r="E17" s="311">
        <f t="shared" ref="E17:N17" si="0">E5+E11+E14</f>
        <v>366</v>
      </c>
      <c r="F17" s="311">
        <f t="shared" si="0"/>
        <v>438</v>
      </c>
      <c r="G17" s="311">
        <f t="shared" si="0"/>
        <v>8.7799999999999994</v>
      </c>
      <c r="H17" s="311">
        <f t="shared" si="0"/>
        <v>10.74</v>
      </c>
      <c r="I17" s="311">
        <f t="shared" si="0"/>
        <v>15.89</v>
      </c>
      <c r="J17" s="311">
        <f t="shared" si="0"/>
        <v>22.79</v>
      </c>
      <c r="K17" s="311">
        <f t="shared" si="0"/>
        <v>32.549999999999997</v>
      </c>
      <c r="L17" s="311">
        <f t="shared" si="0"/>
        <v>41.6</v>
      </c>
      <c r="M17" s="311">
        <f t="shared" si="0"/>
        <v>388</v>
      </c>
      <c r="N17" s="311">
        <f t="shared" si="0"/>
        <v>522.33999999999992</v>
      </c>
    </row>
    <row r="18" spans="1:14" ht="15" customHeight="1" thickBot="1" x14ac:dyDescent="0.6">
      <c r="A18" s="215"/>
      <c r="B18" s="463" t="s">
        <v>13</v>
      </c>
      <c r="C18" s="84"/>
      <c r="D18" s="84"/>
      <c r="E18" s="311"/>
      <c r="F18" s="311"/>
      <c r="G18" s="123"/>
      <c r="H18" s="123"/>
      <c r="I18" s="123"/>
      <c r="J18" s="123"/>
      <c r="K18" s="123"/>
      <c r="L18" s="123"/>
      <c r="M18" s="123"/>
      <c r="N18" s="123"/>
    </row>
    <row r="19" spans="1:14" ht="15" customHeight="1" thickBot="1" x14ac:dyDescent="0.6">
      <c r="A19" s="352" t="s">
        <v>93</v>
      </c>
      <c r="B19" s="314" t="s">
        <v>289</v>
      </c>
      <c r="C19" s="84">
        <v>150</v>
      </c>
      <c r="D19" s="84">
        <v>180</v>
      </c>
      <c r="E19" s="311">
        <v>150</v>
      </c>
      <c r="F19" s="311">
        <v>180</v>
      </c>
      <c r="G19" s="304">
        <v>4.5</v>
      </c>
      <c r="H19" s="304">
        <v>5.4</v>
      </c>
      <c r="I19" s="304">
        <v>5.33</v>
      </c>
      <c r="J19" s="304">
        <v>6.3</v>
      </c>
      <c r="K19" s="305">
        <v>7.1</v>
      </c>
      <c r="L19" s="305">
        <v>8.5</v>
      </c>
      <c r="M19" s="304">
        <v>94.5</v>
      </c>
      <c r="N19" s="304">
        <v>113.4</v>
      </c>
    </row>
    <row r="20" spans="1:14" ht="15" customHeight="1" x14ac:dyDescent="0.55000000000000004">
      <c r="A20" s="355"/>
      <c r="B20" s="301" t="s">
        <v>21</v>
      </c>
      <c r="C20" s="84"/>
      <c r="D20" s="84"/>
      <c r="E20" s="311">
        <f>E19</f>
        <v>150</v>
      </c>
      <c r="F20" s="311">
        <f>F19</f>
        <v>180</v>
      </c>
      <c r="G20" s="263">
        <f t="shared" ref="G20:N20" si="1">G19</f>
        <v>4.5</v>
      </c>
      <c r="H20" s="263">
        <f t="shared" ref="H20" si="2">H19</f>
        <v>5.4</v>
      </c>
      <c r="I20" s="263">
        <f t="shared" si="1"/>
        <v>5.33</v>
      </c>
      <c r="J20" s="263">
        <f t="shared" si="1"/>
        <v>6.3</v>
      </c>
      <c r="K20" s="263">
        <f t="shared" si="1"/>
        <v>7.1</v>
      </c>
      <c r="L20" s="263">
        <f t="shared" si="1"/>
        <v>8.5</v>
      </c>
      <c r="M20" s="263">
        <f t="shared" si="1"/>
        <v>94.5</v>
      </c>
      <c r="N20" s="263">
        <f t="shared" si="1"/>
        <v>113.4</v>
      </c>
    </row>
    <row r="21" spans="1:14" ht="15" customHeight="1" thickBot="1" x14ac:dyDescent="0.6">
      <c r="A21" s="215"/>
      <c r="B21" s="314" t="s">
        <v>15</v>
      </c>
      <c r="C21" s="173"/>
      <c r="D21" s="173"/>
      <c r="E21" s="101"/>
      <c r="F21" s="101"/>
      <c r="G21" s="110"/>
      <c r="H21" s="110"/>
      <c r="I21" s="110"/>
      <c r="J21" s="110"/>
      <c r="K21" s="110"/>
      <c r="L21" s="110"/>
      <c r="M21" s="110"/>
      <c r="N21" s="110"/>
    </row>
    <row r="22" spans="1:14" ht="15" customHeight="1" thickBot="1" x14ac:dyDescent="0.6">
      <c r="A22" s="352" t="s">
        <v>94</v>
      </c>
      <c r="B22" s="301" t="s">
        <v>531</v>
      </c>
      <c r="C22" s="258"/>
      <c r="D22" s="258"/>
      <c r="E22" s="258">
        <v>40</v>
      </c>
      <c r="F22" s="258">
        <v>60</v>
      </c>
      <c r="G22" s="376">
        <v>0.2</v>
      </c>
      <c r="H22" s="376">
        <v>0.4</v>
      </c>
      <c r="I22" s="376">
        <v>3</v>
      </c>
      <c r="J22" s="376">
        <v>5.0999999999999996</v>
      </c>
      <c r="K22" s="449">
        <v>0.6</v>
      </c>
      <c r="L22" s="376">
        <v>1</v>
      </c>
      <c r="M22" s="376">
        <v>30.6</v>
      </c>
      <c r="N22" s="450">
        <v>51</v>
      </c>
    </row>
    <row r="23" spans="1:14" ht="15" customHeight="1" x14ac:dyDescent="0.55000000000000004">
      <c r="A23" s="352"/>
      <c r="B23" s="119" t="s">
        <v>532</v>
      </c>
      <c r="C23" s="84">
        <v>46</v>
      </c>
      <c r="D23" s="84">
        <v>62</v>
      </c>
      <c r="E23" s="84">
        <v>39.1</v>
      </c>
      <c r="F23" s="84">
        <v>52.7</v>
      </c>
      <c r="G23" s="101"/>
      <c r="H23" s="101"/>
      <c r="I23" s="101"/>
      <c r="J23" s="101"/>
      <c r="K23" s="101"/>
      <c r="L23" s="101"/>
      <c r="M23" s="101"/>
      <c r="N23" s="101"/>
    </row>
    <row r="24" spans="1:14" ht="15" customHeight="1" x14ac:dyDescent="0.55000000000000004">
      <c r="A24" s="355"/>
      <c r="B24" s="154" t="s">
        <v>274</v>
      </c>
      <c r="C24" s="84">
        <v>4</v>
      </c>
      <c r="D24" s="84">
        <v>4</v>
      </c>
      <c r="E24" s="84">
        <v>3.2</v>
      </c>
      <c r="F24" s="84">
        <v>3.2</v>
      </c>
      <c r="G24" s="101"/>
      <c r="H24" s="101"/>
      <c r="I24" s="101"/>
      <c r="J24" s="101"/>
      <c r="K24" s="101"/>
      <c r="L24" s="101"/>
      <c r="M24" s="101"/>
      <c r="N24" s="101"/>
    </row>
    <row r="25" spans="1:14" ht="15" customHeight="1" x14ac:dyDescent="0.55000000000000004">
      <c r="A25" s="355"/>
      <c r="B25" s="119" t="s">
        <v>183</v>
      </c>
      <c r="C25" s="84">
        <v>1</v>
      </c>
      <c r="D25" s="84">
        <v>2</v>
      </c>
      <c r="E25" s="84">
        <v>1</v>
      </c>
      <c r="F25" s="84">
        <v>2</v>
      </c>
      <c r="G25" s="101"/>
      <c r="H25" s="101"/>
      <c r="I25" s="101"/>
      <c r="J25" s="101"/>
      <c r="K25" s="101"/>
      <c r="L25" s="101"/>
      <c r="M25" s="101"/>
      <c r="N25" s="101"/>
    </row>
    <row r="26" spans="1:14" ht="15" customHeight="1" x14ac:dyDescent="0.55000000000000004">
      <c r="A26" s="355"/>
      <c r="B26" s="119" t="s">
        <v>275</v>
      </c>
      <c r="C26" s="84">
        <v>2</v>
      </c>
      <c r="D26" s="84">
        <v>3</v>
      </c>
      <c r="E26" s="84">
        <v>1.75</v>
      </c>
      <c r="F26" s="84">
        <v>2.65</v>
      </c>
      <c r="G26" s="101"/>
      <c r="H26" s="101"/>
      <c r="I26" s="101"/>
      <c r="J26" s="101"/>
      <c r="K26" s="101"/>
      <c r="L26" s="101"/>
      <c r="M26" s="101"/>
      <c r="N26" s="101"/>
    </row>
    <row r="27" spans="1:14" ht="15" customHeight="1" x14ac:dyDescent="0.55000000000000004">
      <c r="A27" s="352" t="s">
        <v>95</v>
      </c>
      <c r="B27" s="319" t="s">
        <v>211</v>
      </c>
      <c r="C27" s="258"/>
      <c r="D27" s="258"/>
      <c r="E27" s="309">
        <v>150</v>
      </c>
      <c r="F27" s="309">
        <v>180</v>
      </c>
      <c r="G27" s="189">
        <v>5</v>
      </c>
      <c r="H27" s="189">
        <v>5.9</v>
      </c>
      <c r="I27" s="189">
        <v>4.3</v>
      </c>
      <c r="J27" s="189">
        <v>5.16</v>
      </c>
      <c r="K27" s="189">
        <v>9.8000000000000007</v>
      </c>
      <c r="L27" s="189">
        <v>11.7</v>
      </c>
      <c r="M27" s="297">
        <v>81</v>
      </c>
      <c r="N27" s="297">
        <v>97.2</v>
      </c>
    </row>
    <row r="28" spans="1:14" ht="15" customHeight="1" x14ac:dyDescent="0.55000000000000004">
      <c r="A28" s="355"/>
      <c r="B28" s="119" t="s">
        <v>180</v>
      </c>
      <c r="C28" s="258">
        <v>42</v>
      </c>
      <c r="D28" s="258">
        <v>45.75</v>
      </c>
      <c r="E28" s="258">
        <v>38.64</v>
      </c>
      <c r="F28" s="258">
        <v>42.09</v>
      </c>
      <c r="G28" s="110"/>
      <c r="H28" s="165"/>
      <c r="I28" s="165"/>
      <c r="J28" s="165"/>
      <c r="K28" s="165"/>
      <c r="L28" s="165"/>
      <c r="M28" s="165"/>
      <c r="N28" s="165"/>
    </row>
    <row r="29" spans="1:14" ht="15" customHeight="1" x14ac:dyDescent="0.55000000000000004">
      <c r="A29" s="355"/>
      <c r="B29" s="119" t="s">
        <v>179</v>
      </c>
      <c r="C29" s="266">
        <v>3.02</v>
      </c>
      <c r="D29" s="266">
        <v>4.2</v>
      </c>
      <c r="E29" s="266">
        <v>2.2400000000000002</v>
      </c>
      <c r="F29" s="266">
        <v>3.11</v>
      </c>
      <c r="G29" s="165"/>
      <c r="H29" s="165"/>
      <c r="I29" s="165"/>
      <c r="J29" s="165"/>
      <c r="K29" s="165"/>
      <c r="L29" s="165"/>
      <c r="M29" s="165"/>
      <c r="N29" s="165"/>
    </row>
    <row r="30" spans="1:14" ht="15" customHeight="1" x14ac:dyDescent="0.55000000000000004">
      <c r="A30" s="215"/>
      <c r="B30" s="119" t="s">
        <v>178</v>
      </c>
      <c r="C30" s="266">
        <v>3.2</v>
      </c>
      <c r="D30" s="266">
        <v>4</v>
      </c>
      <c r="E30" s="266">
        <v>2.94</v>
      </c>
      <c r="F30" s="266">
        <v>3.68</v>
      </c>
      <c r="G30" s="165"/>
      <c r="H30" s="165"/>
      <c r="I30" s="165"/>
      <c r="J30" s="165"/>
      <c r="K30" s="165"/>
      <c r="L30" s="165"/>
      <c r="M30" s="165"/>
      <c r="N30" s="165"/>
    </row>
    <row r="31" spans="1:14" ht="15" customHeight="1" x14ac:dyDescent="0.55000000000000004">
      <c r="A31" s="215"/>
      <c r="B31" s="119" t="s">
        <v>191</v>
      </c>
      <c r="C31" s="622">
        <v>31</v>
      </c>
      <c r="D31" s="622">
        <v>36</v>
      </c>
      <c r="E31" s="622">
        <v>19.22</v>
      </c>
      <c r="F31" s="623">
        <v>22.32</v>
      </c>
      <c r="G31" s="165"/>
      <c r="H31" s="165"/>
      <c r="I31" s="165"/>
      <c r="J31" s="165"/>
      <c r="K31" s="165"/>
      <c r="L31" s="165"/>
      <c r="M31" s="165"/>
      <c r="N31" s="165"/>
    </row>
    <row r="32" spans="1:14" ht="15" customHeight="1" x14ac:dyDescent="0.55000000000000004">
      <c r="A32" s="215"/>
      <c r="B32" s="119" t="s">
        <v>138</v>
      </c>
      <c r="C32" s="259">
        <v>36</v>
      </c>
      <c r="D32" s="259">
        <v>42</v>
      </c>
      <c r="E32" s="260">
        <v>22.32</v>
      </c>
      <c r="F32" s="260">
        <v>26.04</v>
      </c>
      <c r="G32" s="165"/>
      <c r="H32" s="165"/>
      <c r="I32" s="165"/>
      <c r="J32" s="165"/>
      <c r="K32" s="165"/>
      <c r="L32" s="165"/>
      <c r="M32" s="165"/>
      <c r="N32" s="165"/>
    </row>
    <row r="33" spans="1:14" ht="15" customHeight="1" x14ac:dyDescent="0.55000000000000004">
      <c r="A33" s="215"/>
      <c r="B33" s="119" t="s">
        <v>179</v>
      </c>
      <c r="C33" s="266">
        <v>6.72</v>
      </c>
      <c r="D33" s="266">
        <v>7.56</v>
      </c>
      <c r="E33" s="266">
        <v>4.97</v>
      </c>
      <c r="F33" s="266">
        <v>5.59</v>
      </c>
      <c r="G33" s="165"/>
      <c r="H33" s="165"/>
      <c r="I33" s="165"/>
      <c r="J33" s="165"/>
      <c r="K33" s="165"/>
      <c r="L33" s="165"/>
      <c r="M33" s="165"/>
      <c r="N33" s="165"/>
    </row>
    <row r="34" spans="1:14" ht="15" customHeight="1" x14ac:dyDescent="0.55000000000000004">
      <c r="A34" s="215"/>
      <c r="B34" s="119" t="s">
        <v>48</v>
      </c>
      <c r="C34" s="266">
        <v>7</v>
      </c>
      <c r="D34" s="266">
        <v>7</v>
      </c>
      <c r="E34" s="266">
        <v>5.88</v>
      </c>
      <c r="F34" s="266">
        <v>5.88</v>
      </c>
      <c r="G34" s="165"/>
      <c r="H34" s="165"/>
      <c r="I34" s="165"/>
      <c r="J34" s="165"/>
      <c r="K34" s="165"/>
      <c r="L34" s="165"/>
      <c r="M34" s="165"/>
      <c r="N34" s="165"/>
    </row>
    <row r="35" spans="1:14" ht="15" customHeight="1" x14ac:dyDescent="0.55000000000000004">
      <c r="A35" s="215"/>
      <c r="B35" s="119" t="s">
        <v>11</v>
      </c>
      <c r="C35" s="266">
        <v>2</v>
      </c>
      <c r="D35" s="266">
        <v>2</v>
      </c>
      <c r="E35" s="266">
        <v>2</v>
      </c>
      <c r="F35" s="266">
        <v>2</v>
      </c>
      <c r="G35" s="165"/>
      <c r="H35" s="165"/>
      <c r="I35" s="165"/>
      <c r="J35" s="165"/>
      <c r="K35" s="165"/>
      <c r="L35" s="165"/>
      <c r="M35" s="165"/>
      <c r="N35" s="165"/>
    </row>
    <row r="36" spans="1:14" ht="15" customHeight="1" x14ac:dyDescent="0.55000000000000004">
      <c r="A36" s="215"/>
      <c r="B36" s="119" t="s">
        <v>274</v>
      </c>
      <c r="C36" s="84">
        <v>1</v>
      </c>
      <c r="D36" s="84">
        <v>1</v>
      </c>
      <c r="E36" s="84">
        <v>0.8</v>
      </c>
      <c r="F36" s="84">
        <v>0.8</v>
      </c>
      <c r="G36" s="165"/>
      <c r="H36" s="165"/>
      <c r="I36" s="165"/>
      <c r="J36" s="165"/>
      <c r="K36" s="165"/>
      <c r="L36" s="165"/>
      <c r="M36" s="165"/>
      <c r="N36" s="165"/>
    </row>
    <row r="37" spans="1:14" ht="15" customHeight="1" x14ac:dyDescent="0.55000000000000004">
      <c r="A37" s="412"/>
      <c r="B37" s="119" t="s">
        <v>275</v>
      </c>
      <c r="C37" s="84">
        <v>0.5</v>
      </c>
      <c r="D37" s="84">
        <v>0.55000000000000004</v>
      </c>
      <c r="E37" s="84">
        <v>0.44</v>
      </c>
      <c r="F37" s="84">
        <v>0.5</v>
      </c>
      <c r="G37" s="165"/>
      <c r="H37" s="165"/>
      <c r="I37" s="165"/>
      <c r="J37" s="165"/>
      <c r="K37" s="165"/>
      <c r="L37" s="165"/>
      <c r="M37" s="165"/>
      <c r="N37" s="165"/>
    </row>
    <row r="38" spans="1:14" ht="15" customHeight="1" x14ac:dyDescent="0.55000000000000004">
      <c r="A38" s="352" t="s">
        <v>216</v>
      </c>
      <c r="B38" s="474" t="s">
        <v>290</v>
      </c>
      <c r="C38" s="81"/>
      <c r="D38" s="180"/>
      <c r="E38" s="478">
        <v>150</v>
      </c>
      <c r="F38" s="478">
        <v>180</v>
      </c>
      <c r="G38" s="189">
        <v>9.8000000000000007</v>
      </c>
      <c r="H38" s="189">
        <v>11.7</v>
      </c>
      <c r="I38" s="165">
        <v>6</v>
      </c>
      <c r="J38" s="165">
        <v>7.2</v>
      </c>
      <c r="K38" s="165">
        <v>16.7</v>
      </c>
      <c r="L38" s="165">
        <v>20</v>
      </c>
      <c r="M38" s="165">
        <v>138.22999999999999</v>
      </c>
      <c r="N38" s="165">
        <v>165.88</v>
      </c>
    </row>
    <row r="39" spans="1:14" ht="15" customHeight="1" x14ac:dyDescent="0.55000000000000004">
      <c r="A39" s="352"/>
      <c r="B39" s="119" t="s">
        <v>393</v>
      </c>
      <c r="C39" s="262">
        <v>63</v>
      </c>
      <c r="D39" s="265">
        <v>69</v>
      </c>
      <c r="E39" s="261">
        <v>39.06</v>
      </c>
      <c r="F39" s="261">
        <v>42.38</v>
      </c>
      <c r="G39" s="479"/>
      <c r="H39" s="186"/>
      <c r="I39" s="165"/>
      <c r="J39" s="165"/>
      <c r="K39" s="165"/>
      <c r="L39" s="165"/>
      <c r="M39" s="165"/>
      <c r="N39" s="165"/>
    </row>
    <row r="40" spans="1:14" ht="15" customHeight="1" x14ac:dyDescent="0.55000000000000004">
      <c r="A40" s="352"/>
      <c r="B40" s="119" t="s">
        <v>180</v>
      </c>
      <c r="C40" s="261">
        <v>108.75</v>
      </c>
      <c r="D40" s="262">
        <v>133.5</v>
      </c>
      <c r="E40" s="263">
        <v>100.05</v>
      </c>
      <c r="F40" s="264">
        <v>122.82</v>
      </c>
      <c r="G40" s="337"/>
      <c r="H40" s="337"/>
      <c r="I40" s="165"/>
      <c r="J40" s="165"/>
      <c r="K40" s="165"/>
      <c r="L40" s="165"/>
      <c r="M40" s="165"/>
      <c r="N40" s="165"/>
    </row>
    <row r="41" spans="1:14" ht="15" customHeight="1" x14ac:dyDescent="0.55000000000000004">
      <c r="A41" s="352"/>
      <c r="B41" s="119" t="s">
        <v>179</v>
      </c>
      <c r="C41" s="262">
        <v>6.72</v>
      </c>
      <c r="D41" s="262">
        <v>7.56</v>
      </c>
      <c r="E41" s="262">
        <v>4.97</v>
      </c>
      <c r="F41" s="265">
        <v>5.59</v>
      </c>
      <c r="G41" s="337"/>
      <c r="H41" s="337"/>
      <c r="I41" s="165"/>
      <c r="J41" s="165"/>
      <c r="K41" s="165"/>
      <c r="L41" s="165"/>
      <c r="M41" s="165"/>
      <c r="N41" s="165"/>
    </row>
    <row r="42" spans="1:14" ht="15" customHeight="1" x14ac:dyDescent="0.55000000000000004">
      <c r="A42" s="352"/>
      <c r="B42" s="119" t="s">
        <v>178</v>
      </c>
      <c r="C42" s="262">
        <v>7.2</v>
      </c>
      <c r="D42" s="262">
        <v>8</v>
      </c>
      <c r="E42" s="262">
        <v>6.62</v>
      </c>
      <c r="F42" s="265">
        <v>7.36</v>
      </c>
      <c r="G42" s="337"/>
      <c r="H42" s="337"/>
      <c r="I42" s="165"/>
      <c r="J42" s="165"/>
      <c r="K42" s="165"/>
      <c r="L42" s="165"/>
      <c r="M42" s="165"/>
      <c r="N42" s="165"/>
    </row>
    <row r="43" spans="1:14" ht="15" customHeight="1" x14ac:dyDescent="0.55000000000000004">
      <c r="A43" s="352"/>
      <c r="B43" s="118" t="s">
        <v>11</v>
      </c>
      <c r="C43" s="262">
        <v>2</v>
      </c>
      <c r="D43" s="265">
        <v>2</v>
      </c>
      <c r="E43" s="262">
        <v>2</v>
      </c>
      <c r="F43" s="265">
        <v>2</v>
      </c>
      <c r="G43" s="479"/>
      <c r="H43" s="479"/>
      <c r="I43" s="165"/>
      <c r="J43" s="165"/>
      <c r="K43" s="165"/>
      <c r="L43" s="165"/>
      <c r="M43" s="165"/>
      <c r="N43" s="165"/>
    </row>
    <row r="44" spans="1:14" ht="15" customHeight="1" x14ac:dyDescent="0.55000000000000004">
      <c r="A44" s="352"/>
      <c r="B44" s="118" t="s">
        <v>18</v>
      </c>
      <c r="C44" s="262">
        <v>5</v>
      </c>
      <c r="D44" s="265">
        <v>6</v>
      </c>
      <c r="E44" s="262">
        <v>5</v>
      </c>
      <c r="F44" s="265">
        <v>6</v>
      </c>
      <c r="G44" s="479"/>
      <c r="H44" s="479"/>
      <c r="I44" s="165"/>
      <c r="J44" s="165"/>
      <c r="K44" s="165"/>
      <c r="L44" s="165"/>
      <c r="M44" s="165"/>
      <c r="N44" s="165"/>
    </row>
    <row r="45" spans="1:14" ht="15" customHeight="1" x14ac:dyDescent="0.55000000000000004">
      <c r="A45" s="352"/>
      <c r="B45" s="90" t="s">
        <v>394</v>
      </c>
      <c r="C45" s="262">
        <v>8</v>
      </c>
      <c r="D45" s="265">
        <v>9</v>
      </c>
      <c r="E45" s="262">
        <v>5</v>
      </c>
      <c r="F45" s="265">
        <v>6</v>
      </c>
      <c r="G45" s="479"/>
      <c r="H45" s="479"/>
      <c r="I45" s="165"/>
      <c r="J45" s="165"/>
      <c r="K45" s="165"/>
      <c r="L45" s="165"/>
      <c r="M45" s="165"/>
      <c r="N45" s="165"/>
    </row>
    <row r="46" spans="1:14" ht="15" customHeight="1" x14ac:dyDescent="0.55000000000000004">
      <c r="A46" s="352"/>
      <c r="B46" s="90" t="s">
        <v>292</v>
      </c>
      <c r="C46" s="262">
        <v>3</v>
      </c>
      <c r="D46" s="265">
        <v>4</v>
      </c>
      <c r="E46" s="262">
        <v>3</v>
      </c>
      <c r="F46" s="265">
        <v>4</v>
      </c>
      <c r="G46" s="479"/>
      <c r="H46" s="479"/>
      <c r="I46" s="165"/>
      <c r="J46" s="165"/>
      <c r="K46" s="165"/>
      <c r="L46" s="165"/>
      <c r="M46" s="165"/>
      <c r="N46" s="165"/>
    </row>
    <row r="47" spans="1:14" ht="15" customHeight="1" thickBot="1" x14ac:dyDescent="0.6">
      <c r="A47" s="352"/>
      <c r="B47" s="90" t="s">
        <v>245</v>
      </c>
      <c r="C47" s="262">
        <v>3</v>
      </c>
      <c r="D47" s="265">
        <v>3</v>
      </c>
      <c r="E47" s="262">
        <v>3</v>
      </c>
      <c r="F47" s="265">
        <v>3</v>
      </c>
      <c r="G47" s="480"/>
      <c r="H47" s="480"/>
      <c r="I47" s="481"/>
      <c r="J47" s="481"/>
      <c r="K47" s="481"/>
      <c r="L47" s="481"/>
      <c r="M47" s="481"/>
      <c r="N47" s="481"/>
    </row>
    <row r="48" spans="1:14" ht="15" customHeight="1" thickBot="1" x14ac:dyDescent="0.6">
      <c r="A48" s="351" t="s">
        <v>96</v>
      </c>
      <c r="B48" s="192" t="s">
        <v>242</v>
      </c>
      <c r="C48" s="37"/>
      <c r="D48" s="37"/>
      <c r="E48" s="258">
        <v>180</v>
      </c>
      <c r="F48" s="258">
        <v>200</v>
      </c>
      <c r="G48" s="218">
        <v>0.1</v>
      </c>
      <c r="H48" s="218">
        <v>0.1</v>
      </c>
      <c r="I48" s="218">
        <v>0.1</v>
      </c>
      <c r="J48" s="218">
        <v>0.1</v>
      </c>
      <c r="K48" s="295">
        <v>19.600000000000001</v>
      </c>
      <c r="L48" s="218">
        <v>21.8</v>
      </c>
      <c r="M48" s="218">
        <v>74.5</v>
      </c>
      <c r="N48" s="218">
        <v>82.8</v>
      </c>
    </row>
    <row r="49" spans="1:14" ht="15" customHeight="1" x14ac:dyDescent="0.55000000000000004">
      <c r="A49" s="593"/>
      <c r="B49" s="282" t="s">
        <v>243</v>
      </c>
      <c r="C49" s="292">
        <v>12.75</v>
      </c>
      <c r="D49" s="292">
        <v>13.75</v>
      </c>
      <c r="E49" s="653">
        <v>12</v>
      </c>
      <c r="F49" s="656">
        <v>13</v>
      </c>
      <c r="G49" s="455"/>
      <c r="H49" s="455"/>
      <c r="I49" s="455"/>
      <c r="J49" s="455"/>
      <c r="K49" s="455"/>
      <c r="L49" s="455"/>
      <c r="M49" s="455"/>
      <c r="N49" s="455"/>
    </row>
    <row r="50" spans="1:14" ht="15" customHeight="1" x14ac:dyDescent="0.55000000000000004">
      <c r="A50" s="593"/>
      <c r="B50" s="116" t="s">
        <v>369</v>
      </c>
      <c r="C50" s="258">
        <v>12.6</v>
      </c>
      <c r="D50" s="258">
        <v>13.65</v>
      </c>
      <c r="E50" s="654"/>
      <c r="F50" s="657"/>
      <c r="G50" s="455"/>
      <c r="H50" s="455"/>
      <c r="I50" s="455"/>
      <c r="J50" s="455"/>
      <c r="K50" s="455"/>
      <c r="L50" s="455"/>
      <c r="M50" s="455"/>
      <c r="N50" s="455"/>
    </row>
    <row r="51" spans="1:14" ht="15" customHeight="1" x14ac:dyDescent="0.55000000000000004">
      <c r="A51" s="593"/>
      <c r="B51" s="116" t="s">
        <v>370</v>
      </c>
      <c r="C51" s="258">
        <v>12.12</v>
      </c>
      <c r="D51" s="258">
        <v>13.13</v>
      </c>
      <c r="E51" s="654"/>
      <c r="F51" s="657"/>
      <c r="G51" s="455"/>
      <c r="H51" s="455"/>
      <c r="I51" s="455"/>
      <c r="J51" s="455"/>
      <c r="K51" s="455"/>
      <c r="L51" s="455"/>
      <c r="M51" s="455"/>
      <c r="N51" s="455"/>
    </row>
    <row r="52" spans="1:14" ht="15" customHeight="1" x14ac:dyDescent="0.55000000000000004">
      <c r="A52" s="593"/>
      <c r="B52" s="116" t="s">
        <v>371</v>
      </c>
      <c r="C52" s="258">
        <v>13.2</v>
      </c>
      <c r="D52" s="258">
        <v>14.3</v>
      </c>
      <c r="E52" s="654"/>
      <c r="F52" s="657"/>
      <c r="G52" s="455"/>
      <c r="H52" s="455"/>
      <c r="I52" s="455"/>
      <c r="J52" s="455"/>
      <c r="K52" s="455"/>
      <c r="L52" s="455"/>
      <c r="M52" s="455"/>
      <c r="N52" s="455"/>
    </row>
    <row r="53" spans="1:14" ht="15" customHeight="1" x14ac:dyDescent="0.55000000000000004">
      <c r="A53" s="593"/>
      <c r="B53" s="116" t="s">
        <v>372</v>
      </c>
      <c r="C53" s="258">
        <v>13.8</v>
      </c>
      <c r="D53" s="258">
        <v>14.95</v>
      </c>
      <c r="E53" s="655"/>
      <c r="F53" s="658"/>
      <c r="G53" s="455"/>
      <c r="H53" s="455"/>
      <c r="I53" s="455"/>
      <c r="J53" s="455"/>
      <c r="K53" s="455"/>
      <c r="L53" s="455"/>
      <c r="M53" s="455"/>
      <c r="N53" s="455"/>
    </row>
    <row r="54" spans="1:14" ht="15" customHeight="1" x14ac:dyDescent="0.55000000000000004">
      <c r="A54" s="627"/>
      <c r="B54" s="285" t="s">
        <v>20</v>
      </c>
      <c r="C54" s="134">
        <v>8</v>
      </c>
      <c r="D54" s="134">
        <v>9</v>
      </c>
      <c r="E54" s="624">
        <v>8</v>
      </c>
      <c r="F54" s="601">
        <v>9</v>
      </c>
      <c r="G54" s="110"/>
      <c r="H54" s="110"/>
      <c r="I54" s="110"/>
      <c r="J54" s="110"/>
      <c r="K54" s="110"/>
      <c r="L54" s="110"/>
      <c r="M54" s="110"/>
      <c r="N54" s="110"/>
    </row>
    <row r="55" spans="1:14" ht="15" customHeight="1" x14ac:dyDescent="0.55000000000000004">
      <c r="A55" s="412"/>
      <c r="B55" s="192" t="s">
        <v>21</v>
      </c>
      <c r="C55" s="84"/>
      <c r="D55" s="84"/>
      <c r="E55" s="258">
        <f>E22+E38+E48+E27</f>
        <v>520</v>
      </c>
      <c r="F55" s="258">
        <f t="shared" ref="F55:N55" si="3">F22+F38+F48+F27</f>
        <v>620</v>
      </c>
      <c r="G55" s="258">
        <f t="shared" si="3"/>
        <v>15.1</v>
      </c>
      <c r="H55" s="258">
        <f t="shared" si="3"/>
        <v>18.100000000000001</v>
      </c>
      <c r="I55" s="258">
        <f t="shared" si="3"/>
        <v>13.399999999999999</v>
      </c>
      <c r="J55" s="258">
        <f t="shared" si="3"/>
        <v>17.560000000000002</v>
      </c>
      <c r="K55" s="258">
        <f t="shared" si="3"/>
        <v>46.7</v>
      </c>
      <c r="L55" s="258">
        <f t="shared" si="3"/>
        <v>54.5</v>
      </c>
      <c r="M55" s="258">
        <f t="shared" si="3"/>
        <v>324.33</v>
      </c>
      <c r="N55" s="258">
        <f t="shared" si="3"/>
        <v>396.88</v>
      </c>
    </row>
    <row r="56" spans="1:14" ht="15" customHeight="1" x14ac:dyDescent="0.55000000000000004">
      <c r="A56" s="355"/>
      <c r="B56" s="300" t="s">
        <v>22</v>
      </c>
      <c r="C56" s="173"/>
      <c r="D56" s="173"/>
      <c r="E56" s="84"/>
      <c r="F56" s="101"/>
      <c r="G56" s="455"/>
      <c r="H56" s="455"/>
      <c r="I56" s="455"/>
      <c r="J56" s="455"/>
      <c r="K56" s="455"/>
      <c r="L56" s="455"/>
      <c r="M56" s="455"/>
      <c r="N56" s="455"/>
    </row>
    <row r="57" spans="1:14" ht="15" customHeight="1" x14ac:dyDescent="0.55000000000000004">
      <c r="A57" s="364" t="s">
        <v>483</v>
      </c>
      <c r="B57" s="540" t="s">
        <v>395</v>
      </c>
      <c r="C57" s="81"/>
      <c r="D57" s="180"/>
      <c r="E57" s="156">
        <v>100</v>
      </c>
      <c r="F57" s="156">
        <v>120</v>
      </c>
      <c r="G57" s="231">
        <v>6.35</v>
      </c>
      <c r="H57" s="101">
        <v>7.62</v>
      </c>
      <c r="I57" s="84">
        <v>5.18</v>
      </c>
      <c r="J57" s="101">
        <v>6.22</v>
      </c>
      <c r="K57" s="101">
        <v>6.4</v>
      </c>
      <c r="L57" s="101">
        <v>8.6</v>
      </c>
      <c r="M57" s="101">
        <v>111</v>
      </c>
      <c r="N57" s="101">
        <v>133.19999999999999</v>
      </c>
    </row>
    <row r="58" spans="1:14" ht="15" customHeight="1" x14ac:dyDescent="0.55000000000000004">
      <c r="A58" s="364" t="s">
        <v>97</v>
      </c>
      <c r="B58" s="578" t="s">
        <v>55</v>
      </c>
      <c r="C58" s="81"/>
      <c r="D58" s="180"/>
      <c r="E58" s="258">
        <v>110</v>
      </c>
      <c r="F58" s="258">
        <v>130</v>
      </c>
      <c r="G58" s="101">
        <v>2.4</v>
      </c>
      <c r="H58" s="101">
        <v>2.9</v>
      </c>
      <c r="I58" s="101">
        <v>2.95</v>
      </c>
      <c r="J58" s="101">
        <v>3.49</v>
      </c>
      <c r="K58" s="101">
        <v>25.4</v>
      </c>
      <c r="L58" s="101">
        <v>30.02</v>
      </c>
      <c r="M58" s="101">
        <v>115.5</v>
      </c>
      <c r="N58" s="101">
        <v>136.5</v>
      </c>
    </row>
    <row r="59" spans="1:14" ht="15" customHeight="1" x14ac:dyDescent="0.55000000000000004">
      <c r="A59" s="351"/>
      <c r="B59" s="175" t="s">
        <v>183</v>
      </c>
      <c r="C59" s="112">
        <v>3</v>
      </c>
      <c r="D59" s="181">
        <v>4</v>
      </c>
      <c r="E59" s="179">
        <v>3</v>
      </c>
      <c r="F59" s="179">
        <v>4</v>
      </c>
      <c r="G59" s="594"/>
      <c r="H59" s="297"/>
      <c r="I59" s="62"/>
      <c r="J59" s="297"/>
      <c r="K59" s="297"/>
      <c r="L59" s="297"/>
      <c r="M59" s="297"/>
      <c r="N59" s="297"/>
    </row>
    <row r="60" spans="1:14" ht="15" customHeight="1" x14ac:dyDescent="0.55000000000000004">
      <c r="A60" s="355"/>
      <c r="B60" s="90" t="s">
        <v>31</v>
      </c>
      <c r="C60" s="81">
        <v>40</v>
      </c>
      <c r="D60" s="180">
        <v>46</v>
      </c>
      <c r="E60" s="84">
        <v>40</v>
      </c>
      <c r="F60" s="84">
        <v>46</v>
      </c>
      <c r="G60" s="110"/>
      <c r="H60" s="110"/>
      <c r="I60" s="110"/>
      <c r="J60" s="110"/>
      <c r="K60" s="110"/>
      <c r="L60" s="110"/>
      <c r="M60" s="110"/>
      <c r="N60" s="110"/>
    </row>
    <row r="61" spans="1:14" ht="15" customHeight="1" x14ac:dyDescent="0.55000000000000004">
      <c r="A61" s="355"/>
      <c r="B61" s="175" t="s">
        <v>11</v>
      </c>
      <c r="C61" s="112">
        <v>3</v>
      </c>
      <c r="D61" s="181">
        <v>4</v>
      </c>
      <c r="E61" s="84">
        <v>3</v>
      </c>
      <c r="F61" s="84">
        <v>4</v>
      </c>
      <c r="G61" s="110"/>
      <c r="H61" s="110"/>
      <c r="I61" s="110"/>
      <c r="J61" s="110"/>
      <c r="K61" s="110"/>
      <c r="L61" s="110"/>
      <c r="M61" s="110"/>
      <c r="N61" s="110"/>
    </row>
    <row r="62" spans="1:14" ht="15" customHeight="1" x14ac:dyDescent="0.55000000000000004">
      <c r="A62" s="355"/>
      <c r="B62" s="119" t="s">
        <v>202</v>
      </c>
      <c r="C62" s="84">
        <v>110</v>
      </c>
      <c r="D62" s="110">
        <v>125</v>
      </c>
      <c r="E62" s="650">
        <v>91.3</v>
      </c>
      <c r="F62" s="650">
        <v>103.75</v>
      </c>
      <c r="G62" s="258"/>
      <c r="H62" s="263"/>
      <c r="I62" s="110"/>
      <c r="J62" s="110"/>
      <c r="K62" s="110"/>
      <c r="L62" s="110"/>
      <c r="M62" s="110"/>
      <c r="N62" s="110"/>
    </row>
    <row r="63" spans="1:14" ht="15" customHeight="1" x14ac:dyDescent="0.55000000000000004">
      <c r="A63" s="355"/>
      <c r="B63" s="119" t="s">
        <v>204</v>
      </c>
      <c r="C63" s="84">
        <v>132</v>
      </c>
      <c r="D63" s="110">
        <v>150</v>
      </c>
      <c r="E63" s="651"/>
      <c r="F63" s="651"/>
      <c r="G63" s="258"/>
      <c r="H63" s="263"/>
      <c r="I63" s="110"/>
      <c r="J63" s="110"/>
      <c r="K63" s="110"/>
      <c r="L63" s="110"/>
      <c r="M63" s="110"/>
      <c r="N63" s="110"/>
    </row>
    <row r="64" spans="1:14" ht="15" customHeight="1" x14ac:dyDescent="0.55000000000000004">
      <c r="A64" s="355"/>
      <c r="B64" s="119" t="s">
        <v>203</v>
      </c>
      <c r="C64" s="84">
        <v>154</v>
      </c>
      <c r="D64" s="110">
        <v>175</v>
      </c>
      <c r="E64" s="652"/>
      <c r="F64" s="652"/>
      <c r="G64" s="258"/>
      <c r="H64" s="263"/>
      <c r="I64" s="110"/>
      <c r="J64" s="110"/>
      <c r="K64" s="110"/>
      <c r="L64" s="110"/>
      <c r="M64" s="110"/>
      <c r="N64" s="110"/>
    </row>
    <row r="65" spans="1:14" ht="15" customHeight="1" x14ac:dyDescent="0.55000000000000004">
      <c r="A65" s="355"/>
      <c r="B65" s="119" t="s">
        <v>48</v>
      </c>
      <c r="C65" s="266">
        <v>7</v>
      </c>
      <c r="D65" s="266">
        <v>7</v>
      </c>
      <c r="E65" s="266">
        <v>5.88</v>
      </c>
      <c r="F65" s="266">
        <v>5.88</v>
      </c>
      <c r="G65" s="258"/>
      <c r="H65" s="263"/>
      <c r="I65" s="110"/>
      <c r="J65" s="110"/>
      <c r="K65" s="110"/>
      <c r="L65" s="110"/>
      <c r="M65" s="110"/>
      <c r="N65" s="110"/>
    </row>
    <row r="66" spans="1:14" ht="15" customHeight="1" x14ac:dyDescent="0.55000000000000004">
      <c r="A66" s="355"/>
      <c r="B66" s="82" t="s">
        <v>18</v>
      </c>
      <c r="C66" s="62">
        <v>5</v>
      </c>
      <c r="D66" s="111">
        <v>6</v>
      </c>
      <c r="E66" s="84">
        <v>5</v>
      </c>
      <c r="F66" s="84">
        <v>6</v>
      </c>
      <c r="G66" s="110"/>
      <c r="H66" s="110"/>
      <c r="I66" s="110"/>
      <c r="J66" s="110"/>
      <c r="K66" s="110"/>
      <c r="L66" s="110"/>
      <c r="M66" s="110"/>
      <c r="N66" s="110"/>
    </row>
    <row r="67" spans="1:14" ht="15" customHeight="1" x14ac:dyDescent="0.55000000000000004">
      <c r="A67" s="355"/>
      <c r="B67" s="119" t="s">
        <v>178</v>
      </c>
      <c r="C67" s="345">
        <v>7.2</v>
      </c>
      <c r="D67" s="345">
        <v>8</v>
      </c>
      <c r="E67" s="228">
        <v>6.62</v>
      </c>
      <c r="F67" s="228">
        <v>7.36</v>
      </c>
      <c r="G67" s="310"/>
      <c r="H67" s="310"/>
      <c r="I67" s="310"/>
      <c r="J67" s="310"/>
      <c r="K67" s="310"/>
      <c r="L67" s="310"/>
      <c r="M67" s="310"/>
      <c r="N67" s="310"/>
    </row>
    <row r="68" spans="1:14" ht="15" customHeight="1" x14ac:dyDescent="0.55000000000000004">
      <c r="A68" s="351"/>
      <c r="B68" s="119" t="s">
        <v>179</v>
      </c>
      <c r="C68" s="62">
        <v>6.72</v>
      </c>
      <c r="D68" s="111">
        <v>7.56</v>
      </c>
      <c r="E68" s="82">
        <v>4.97</v>
      </c>
      <c r="F68" s="82">
        <v>5.59</v>
      </c>
      <c r="G68" s="628"/>
      <c r="H68" s="629"/>
      <c r="I68" s="629"/>
      <c r="J68" s="629"/>
      <c r="K68" s="629"/>
      <c r="L68" s="629"/>
      <c r="M68" s="629"/>
      <c r="N68" s="629"/>
    </row>
    <row r="69" spans="1:14" ht="15" customHeight="1" x14ac:dyDescent="0.55000000000000004">
      <c r="A69" s="632" t="s">
        <v>214</v>
      </c>
      <c r="B69" s="501" t="s">
        <v>257</v>
      </c>
      <c r="C69" s="502"/>
      <c r="D69" s="502"/>
      <c r="E69" s="292">
        <v>180</v>
      </c>
      <c r="F69" s="503">
        <v>200</v>
      </c>
      <c r="G69" s="189">
        <v>0.5</v>
      </c>
      <c r="H69" s="189">
        <v>0.6</v>
      </c>
      <c r="I69" s="189">
        <v>0</v>
      </c>
      <c r="J69" s="189">
        <v>0</v>
      </c>
      <c r="K69" s="189">
        <v>26.1</v>
      </c>
      <c r="L69" s="189">
        <v>29</v>
      </c>
      <c r="M69" s="297">
        <v>100.1</v>
      </c>
      <c r="N69" s="297">
        <v>111.2</v>
      </c>
    </row>
    <row r="70" spans="1:14" ht="15" customHeight="1" x14ac:dyDescent="0.55000000000000004">
      <c r="A70" s="633"/>
      <c r="B70" s="102" t="s">
        <v>46</v>
      </c>
      <c r="C70" s="118">
        <v>8</v>
      </c>
      <c r="D70" s="118">
        <v>9</v>
      </c>
      <c r="E70" s="118">
        <v>7.6</v>
      </c>
      <c r="F70" s="118">
        <v>8.5500000000000007</v>
      </c>
      <c r="G70" s="189"/>
      <c r="H70" s="189"/>
      <c r="I70" s="189"/>
      <c r="J70" s="189"/>
      <c r="K70" s="189"/>
      <c r="L70" s="189"/>
      <c r="M70" s="189"/>
      <c r="N70" s="189"/>
    </row>
    <row r="71" spans="1:14" ht="15" customHeight="1" x14ac:dyDescent="0.55000000000000004">
      <c r="A71" s="355"/>
      <c r="B71" s="102" t="s">
        <v>20</v>
      </c>
      <c r="C71" s="118">
        <v>8</v>
      </c>
      <c r="D71" s="118">
        <v>9</v>
      </c>
      <c r="E71" s="118">
        <v>8</v>
      </c>
      <c r="F71" s="118">
        <v>9</v>
      </c>
      <c r="G71" s="504"/>
      <c r="H71" s="504"/>
      <c r="I71" s="504"/>
      <c r="J71" s="504"/>
      <c r="K71" s="504"/>
      <c r="L71" s="504"/>
      <c r="M71" s="504"/>
      <c r="N71" s="504"/>
    </row>
    <row r="72" spans="1:14" ht="15" customHeight="1" x14ac:dyDescent="0.55000000000000004">
      <c r="A72" s="352" t="s">
        <v>215</v>
      </c>
      <c r="B72" s="252" t="s">
        <v>67</v>
      </c>
      <c r="C72" s="266">
        <v>20</v>
      </c>
      <c r="D72" s="266">
        <v>40</v>
      </c>
      <c r="E72" s="266">
        <v>20</v>
      </c>
      <c r="F72" s="267">
        <v>40</v>
      </c>
      <c r="G72" s="279">
        <f>(G73+G75)/2</f>
        <v>1.2</v>
      </c>
      <c r="H72" s="279">
        <f t="shared" ref="H72:N72" si="4">(H73+H75)/2</f>
        <v>2.4</v>
      </c>
      <c r="I72" s="279">
        <f t="shared" si="4"/>
        <v>2.35</v>
      </c>
      <c r="J72" s="279">
        <f t="shared" si="4"/>
        <v>4.7</v>
      </c>
      <c r="K72" s="279">
        <f t="shared" si="4"/>
        <v>14.3</v>
      </c>
      <c r="L72" s="279">
        <f t="shared" si="4"/>
        <v>28.6</v>
      </c>
      <c r="M72" s="279">
        <f t="shared" si="4"/>
        <v>83.300000000000011</v>
      </c>
      <c r="N72" s="279">
        <f t="shared" si="4"/>
        <v>166.60000000000002</v>
      </c>
    </row>
    <row r="73" spans="1:14" ht="15" customHeight="1" x14ac:dyDescent="0.55000000000000004">
      <c r="A73" s="352"/>
      <c r="B73" s="252" t="s">
        <v>161</v>
      </c>
      <c r="C73" s="266">
        <v>20</v>
      </c>
      <c r="D73" s="266">
        <v>40</v>
      </c>
      <c r="E73" s="266">
        <v>20</v>
      </c>
      <c r="F73" s="267">
        <v>40</v>
      </c>
      <c r="G73" s="279">
        <v>1.2</v>
      </c>
      <c r="H73" s="276">
        <v>2.4</v>
      </c>
      <c r="I73" s="276">
        <v>0.9</v>
      </c>
      <c r="J73" s="276">
        <v>1.9</v>
      </c>
      <c r="K73" s="276">
        <v>15</v>
      </c>
      <c r="L73" s="276">
        <v>30</v>
      </c>
      <c r="M73" s="276">
        <v>73.2</v>
      </c>
      <c r="N73" s="276">
        <v>146.4</v>
      </c>
    </row>
    <row r="74" spans="1:14" ht="15" customHeight="1" x14ac:dyDescent="0.55000000000000004">
      <c r="A74" s="352"/>
      <c r="B74" s="252" t="s">
        <v>156</v>
      </c>
      <c r="C74" s="266">
        <v>20</v>
      </c>
      <c r="D74" s="266">
        <v>40</v>
      </c>
      <c r="E74" s="266">
        <v>20</v>
      </c>
      <c r="F74" s="267">
        <v>40</v>
      </c>
      <c r="G74" s="279">
        <v>1.1000000000000001</v>
      </c>
      <c r="H74" s="276">
        <v>2.2000000000000002</v>
      </c>
      <c r="I74" s="276">
        <v>1.3</v>
      </c>
      <c r="J74" s="276">
        <v>2.6</v>
      </c>
      <c r="K74" s="276">
        <v>7</v>
      </c>
      <c r="L74" s="276">
        <v>14</v>
      </c>
      <c r="M74" s="276">
        <v>42.2</v>
      </c>
      <c r="N74" s="276">
        <v>84.4</v>
      </c>
    </row>
    <row r="75" spans="1:14" ht="15" customHeight="1" x14ac:dyDescent="0.55000000000000004">
      <c r="A75" s="352"/>
      <c r="B75" s="252" t="s">
        <v>464</v>
      </c>
      <c r="C75" s="266">
        <v>20</v>
      </c>
      <c r="D75" s="266">
        <v>40</v>
      </c>
      <c r="E75" s="266">
        <v>20</v>
      </c>
      <c r="F75" s="267">
        <v>40</v>
      </c>
      <c r="G75" s="279">
        <v>1.2</v>
      </c>
      <c r="H75" s="276">
        <v>2.4</v>
      </c>
      <c r="I75" s="276">
        <v>3.8</v>
      </c>
      <c r="J75" s="276">
        <v>7.5</v>
      </c>
      <c r="K75" s="276">
        <v>13.6</v>
      </c>
      <c r="L75" s="276">
        <v>27.2</v>
      </c>
      <c r="M75" s="276">
        <v>93.4</v>
      </c>
      <c r="N75" s="276">
        <v>186.8</v>
      </c>
    </row>
    <row r="76" spans="1:14" ht="15" customHeight="1" x14ac:dyDescent="0.55000000000000004">
      <c r="A76" s="351" t="s">
        <v>110</v>
      </c>
      <c r="B76" s="365" t="s">
        <v>206</v>
      </c>
      <c r="C76" s="262">
        <v>189</v>
      </c>
      <c r="D76" s="262">
        <v>195.5</v>
      </c>
      <c r="E76" s="262">
        <v>189</v>
      </c>
      <c r="F76" s="262">
        <v>195.5</v>
      </c>
      <c r="G76" s="259">
        <f>(G77+G78+G79+G80)/4</f>
        <v>1.45</v>
      </c>
      <c r="H76" s="259">
        <f t="shared" ref="H76:N76" si="5">(H77+H78+H79+H80)/4</f>
        <v>1.5249999999999999</v>
      </c>
      <c r="I76" s="259">
        <f t="shared" si="5"/>
        <v>0.57499999999999996</v>
      </c>
      <c r="J76" s="259">
        <f t="shared" si="5"/>
        <v>0.60000000000000009</v>
      </c>
      <c r="K76" s="259">
        <f t="shared" si="5"/>
        <v>22.35</v>
      </c>
      <c r="L76" s="259">
        <f t="shared" si="5"/>
        <v>23.6</v>
      </c>
      <c r="M76" s="259">
        <f t="shared" si="5"/>
        <v>104.4</v>
      </c>
      <c r="N76" s="259">
        <f t="shared" si="5"/>
        <v>110.2</v>
      </c>
    </row>
    <row r="77" spans="1:14" ht="15" customHeight="1" x14ac:dyDescent="0.55000000000000004">
      <c r="A77" s="381"/>
      <c r="B77" s="365" t="s">
        <v>460</v>
      </c>
      <c r="C77" s="262">
        <v>189</v>
      </c>
      <c r="D77" s="262">
        <v>195.5</v>
      </c>
      <c r="E77" s="262">
        <v>189</v>
      </c>
      <c r="F77" s="262">
        <v>195.5</v>
      </c>
      <c r="G77" s="259">
        <v>1.6</v>
      </c>
      <c r="H77" s="259">
        <v>1.7</v>
      </c>
      <c r="I77" s="259">
        <v>0.4</v>
      </c>
      <c r="J77" s="259">
        <v>0.4</v>
      </c>
      <c r="K77" s="321">
        <v>14.6</v>
      </c>
      <c r="L77" s="259">
        <v>15.4</v>
      </c>
      <c r="M77" s="320">
        <v>77.400000000000006</v>
      </c>
      <c r="N77" s="320">
        <v>81.7</v>
      </c>
    </row>
    <row r="78" spans="1:14" ht="15" customHeight="1" x14ac:dyDescent="0.55000000000000004">
      <c r="A78" s="381"/>
      <c r="B78" s="365" t="s">
        <v>461</v>
      </c>
      <c r="C78" s="262">
        <v>189</v>
      </c>
      <c r="D78" s="262">
        <v>195.5</v>
      </c>
      <c r="E78" s="262">
        <v>189</v>
      </c>
      <c r="F78" s="262">
        <v>195.5</v>
      </c>
      <c r="G78" s="259">
        <v>2</v>
      </c>
      <c r="H78" s="259">
        <v>2.1</v>
      </c>
      <c r="I78" s="259">
        <v>0.6</v>
      </c>
      <c r="J78" s="259">
        <v>0.6</v>
      </c>
      <c r="K78" s="321">
        <v>36.4</v>
      </c>
      <c r="L78" s="259">
        <v>38.5</v>
      </c>
      <c r="M78" s="320">
        <v>160.19999999999999</v>
      </c>
      <c r="N78" s="320">
        <v>169.1</v>
      </c>
    </row>
    <row r="79" spans="1:14" ht="15" customHeight="1" x14ac:dyDescent="0.55000000000000004">
      <c r="A79" s="381"/>
      <c r="B79" s="365" t="s">
        <v>462</v>
      </c>
      <c r="C79" s="262">
        <v>189</v>
      </c>
      <c r="D79" s="262">
        <v>195.5</v>
      </c>
      <c r="E79" s="262">
        <v>189</v>
      </c>
      <c r="F79" s="262">
        <v>195.5</v>
      </c>
      <c r="G79" s="259">
        <v>1.5</v>
      </c>
      <c r="H79" s="259">
        <v>1.5</v>
      </c>
      <c r="I79" s="259">
        <v>0.6</v>
      </c>
      <c r="J79" s="259">
        <v>0.6</v>
      </c>
      <c r="K79" s="321">
        <v>20.8</v>
      </c>
      <c r="L79" s="259">
        <v>21.9</v>
      </c>
      <c r="M79" s="320">
        <v>95.4</v>
      </c>
      <c r="N79" s="320">
        <v>100.7</v>
      </c>
    </row>
    <row r="80" spans="1:14" ht="15" customHeight="1" x14ac:dyDescent="0.55000000000000004">
      <c r="A80" s="381"/>
      <c r="B80" s="365" t="s">
        <v>463</v>
      </c>
      <c r="C80" s="262">
        <v>189</v>
      </c>
      <c r="D80" s="262">
        <v>195.5</v>
      </c>
      <c r="E80" s="262">
        <v>189</v>
      </c>
      <c r="F80" s="262">
        <v>195.5</v>
      </c>
      <c r="G80" s="259">
        <v>0.7</v>
      </c>
      <c r="H80" s="259">
        <v>0.8</v>
      </c>
      <c r="I80" s="259">
        <v>0.7</v>
      </c>
      <c r="J80" s="259">
        <v>0.8</v>
      </c>
      <c r="K80" s="321">
        <v>17.600000000000001</v>
      </c>
      <c r="L80" s="259">
        <v>18.600000000000001</v>
      </c>
      <c r="M80" s="320">
        <v>84.6</v>
      </c>
      <c r="N80" s="320">
        <v>89.3</v>
      </c>
    </row>
    <row r="81" spans="1:14" ht="15" customHeight="1" x14ac:dyDescent="0.55000000000000004">
      <c r="A81" s="412"/>
      <c r="B81" s="192" t="s">
        <v>21</v>
      </c>
      <c r="C81" s="84"/>
      <c r="D81" s="84"/>
      <c r="E81" s="292">
        <f>E57+E69+E72+E76+E58</f>
        <v>599</v>
      </c>
      <c r="F81" s="292">
        <f t="shared" ref="F81:N81" si="6">F57+F69+F72+F76+F58</f>
        <v>685.5</v>
      </c>
      <c r="G81" s="292">
        <f t="shared" si="6"/>
        <v>11.899999999999999</v>
      </c>
      <c r="H81" s="292">
        <f t="shared" si="6"/>
        <v>15.045000000000002</v>
      </c>
      <c r="I81" s="292">
        <f t="shared" si="6"/>
        <v>11.055</v>
      </c>
      <c r="J81" s="292">
        <f t="shared" si="6"/>
        <v>15.01</v>
      </c>
      <c r="K81" s="292">
        <f t="shared" si="6"/>
        <v>94.550000000000011</v>
      </c>
      <c r="L81" s="292">
        <f t="shared" si="6"/>
        <v>119.82000000000001</v>
      </c>
      <c r="M81" s="292">
        <f t="shared" si="6"/>
        <v>514.29999999999995</v>
      </c>
      <c r="N81" s="292">
        <f t="shared" si="6"/>
        <v>657.7</v>
      </c>
    </row>
    <row r="82" spans="1:14" ht="15" customHeight="1" x14ac:dyDescent="0.55000000000000004">
      <c r="A82" s="355"/>
      <c r="B82" s="192" t="s">
        <v>26</v>
      </c>
      <c r="C82" s="84"/>
      <c r="D82" s="84"/>
      <c r="E82" s="292"/>
      <c r="F82" s="354"/>
      <c r="G82" s="337"/>
      <c r="H82" s="337"/>
      <c r="I82" s="337"/>
      <c r="J82" s="337"/>
      <c r="K82" s="337"/>
      <c r="L82" s="337"/>
      <c r="M82" s="337"/>
      <c r="N82" s="337"/>
    </row>
    <row r="83" spans="1:14" ht="15" customHeight="1" x14ac:dyDescent="0.55000000000000004">
      <c r="A83" s="632" t="s">
        <v>353</v>
      </c>
      <c r="B83" s="192" t="s">
        <v>27</v>
      </c>
      <c r="C83" s="258">
        <v>23</v>
      </c>
      <c r="D83" s="258">
        <v>23</v>
      </c>
      <c r="E83" s="292">
        <v>23</v>
      </c>
      <c r="F83" s="292">
        <v>23</v>
      </c>
      <c r="G83" s="263">
        <v>1.56</v>
      </c>
      <c r="H83" s="263">
        <v>1.56</v>
      </c>
      <c r="I83" s="263">
        <v>0.19</v>
      </c>
      <c r="J83" s="263">
        <v>0.19</v>
      </c>
      <c r="K83" s="263">
        <v>11.59</v>
      </c>
      <c r="L83" s="263">
        <v>11.59</v>
      </c>
      <c r="M83" s="263">
        <v>54.38</v>
      </c>
      <c r="N83" s="263">
        <v>54.38</v>
      </c>
    </row>
    <row r="84" spans="1:14" ht="15" customHeight="1" x14ac:dyDescent="0.55000000000000004">
      <c r="A84" s="634"/>
      <c r="B84" s="192" t="s">
        <v>28</v>
      </c>
      <c r="C84" s="258">
        <v>40</v>
      </c>
      <c r="D84" s="258">
        <v>50</v>
      </c>
      <c r="E84" s="258">
        <v>40</v>
      </c>
      <c r="F84" s="258">
        <v>50</v>
      </c>
      <c r="G84" s="263">
        <v>2.2200000000000002</v>
      </c>
      <c r="H84" s="263">
        <v>2.78</v>
      </c>
      <c r="I84" s="263">
        <v>0.45</v>
      </c>
      <c r="J84" s="263">
        <v>0.56000000000000005</v>
      </c>
      <c r="K84" s="263">
        <v>19.68</v>
      </c>
      <c r="L84" s="263">
        <v>24.6</v>
      </c>
      <c r="M84" s="263">
        <v>91.66</v>
      </c>
      <c r="N84" s="263">
        <v>114.58</v>
      </c>
    </row>
    <row r="85" spans="1:14" ht="15" customHeight="1" x14ac:dyDescent="0.55000000000000004">
      <c r="A85" s="635"/>
      <c r="B85" s="192" t="s">
        <v>29</v>
      </c>
      <c r="C85" s="258">
        <v>3</v>
      </c>
      <c r="D85" s="258">
        <v>3</v>
      </c>
      <c r="E85" s="292">
        <v>3</v>
      </c>
      <c r="F85" s="292">
        <v>3</v>
      </c>
      <c r="G85" s="110"/>
      <c r="H85" s="110"/>
      <c r="I85" s="110"/>
      <c r="J85" s="110"/>
      <c r="K85" s="110"/>
      <c r="L85" s="110"/>
      <c r="M85" s="110"/>
      <c r="N85" s="110"/>
    </row>
    <row r="86" spans="1:14" ht="15" customHeight="1" x14ac:dyDescent="0.55000000000000004">
      <c r="A86" s="382"/>
      <c r="B86" s="192" t="s">
        <v>21</v>
      </c>
      <c r="C86" s="84"/>
      <c r="D86" s="84"/>
      <c r="E86" s="292">
        <f>E83+E84+E85</f>
        <v>66</v>
      </c>
      <c r="F86" s="292">
        <f>F83+F84+F85</f>
        <v>76</v>
      </c>
      <c r="G86" s="263">
        <f>G83+G84</f>
        <v>3.7800000000000002</v>
      </c>
      <c r="H86" s="263">
        <f t="shared" ref="H86:N86" si="7">H83+H84</f>
        <v>4.34</v>
      </c>
      <c r="I86" s="263">
        <f t="shared" si="7"/>
        <v>0.64</v>
      </c>
      <c r="J86" s="263">
        <f t="shared" si="7"/>
        <v>0.75</v>
      </c>
      <c r="K86" s="263">
        <f t="shared" si="7"/>
        <v>31.27</v>
      </c>
      <c r="L86" s="263">
        <f t="shared" si="7"/>
        <v>36.19</v>
      </c>
      <c r="M86" s="263">
        <f t="shared" si="7"/>
        <v>146.04</v>
      </c>
      <c r="N86" s="263">
        <f t="shared" si="7"/>
        <v>168.96</v>
      </c>
    </row>
    <row r="87" spans="1:14" ht="15" customHeight="1" x14ac:dyDescent="0.55000000000000004">
      <c r="A87" s="355"/>
      <c r="B87" s="192" t="s">
        <v>30</v>
      </c>
      <c r="C87" s="37"/>
      <c r="D87" s="37"/>
      <c r="E87" s="540">
        <f t="shared" ref="E87:N87" si="8">E17+E20+E55+E81+E86</f>
        <v>1701</v>
      </c>
      <c r="F87" s="540">
        <f t="shared" si="8"/>
        <v>1999.5</v>
      </c>
      <c r="G87" s="540">
        <f t="shared" si="8"/>
        <v>44.06</v>
      </c>
      <c r="H87" s="540">
        <f t="shared" si="8"/>
        <v>53.625</v>
      </c>
      <c r="I87" s="540">
        <f t="shared" si="8"/>
        <v>46.314999999999998</v>
      </c>
      <c r="J87" s="540">
        <f t="shared" si="8"/>
        <v>62.410000000000004</v>
      </c>
      <c r="K87" s="540">
        <f t="shared" si="8"/>
        <v>212.17000000000002</v>
      </c>
      <c r="L87" s="540">
        <f t="shared" si="8"/>
        <v>260.61</v>
      </c>
      <c r="M87" s="540">
        <f t="shared" si="8"/>
        <v>1467.1699999999998</v>
      </c>
      <c r="N87" s="540">
        <f t="shared" si="8"/>
        <v>1859.28</v>
      </c>
    </row>
    <row r="88" spans="1:14" ht="15" customHeight="1" x14ac:dyDescent="0.55000000000000004">
      <c r="A88" s="355"/>
      <c r="B88" s="670" t="s">
        <v>396</v>
      </c>
      <c r="C88" s="670"/>
      <c r="D88" s="670"/>
      <c r="E88" s="670"/>
      <c r="F88" s="671"/>
      <c r="G88" s="353">
        <v>42</v>
      </c>
      <c r="H88" s="353">
        <v>54</v>
      </c>
      <c r="I88" s="353">
        <v>47</v>
      </c>
      <c r="J88" s="353">
        <v>60</v>
      </c>
      <c r="K88" s="353">
        <v>203</v>
      </c>
      <c r="L88" s="353">
        <v>261</v>
      </c>
      <c r="M88" s="353">
        <v>1400</v>
      </c>
      <c r="N88" s="353">
        <v>1800</v>
      </c>
    </row>
    <row r="89" spans="1:14" ht="15" customHeight="1" x14ac:dyDescent="0.55000000000000004">
      <c r="A89" s="383"/>
      <c r="B89" s="324" t="s">
        <v>177</v>
      </c>
      <c r="C89" s="324"/>
      <c r="D89" s="324"/>
      <c r="E89" s="324"/>
      <c r="F89" s="325"/>
      <c r="G89" s="326">
        <f>G87*100/G88</f>
        <v>104.9047619047619</v>
      </c>
      <c r="H89" s="326">
        <f t="shared" ref="H89:N89" si="9">H87*100/H88</f>
        <v>99.305555555555557</v>
      </c>
      <c r="I89" s="326">
        <f t="shared" si="9"/>
        <v>98.542553191489361</v>
      </c>
      <c r="J89" s="326">
        <f t="shared" si="9"/>
        <v>104.01666666666667</v>
      </c>
      <c r="K89" s="326">
        <f t="shared" si="9"/>
        <v>104.51724137931035</v>
      </c>
      <c r="L89" s="326">
        <f t="shared" si="9"/>
        <v>99.850574712643677</v>
      </c>
      <c r="M89" s="326">
        <f t="shared" si="9"/>
        <v>104.79785714285713</v>
      </c>
      <c r="N89" s="326">
        <f t="shared" si="9"/>
        <v>103.29333333333334</v>
      </c>
    </row>
    <row r="90" spans="1:14" ht="18" customHeight="1" x14ac:dyDescent="0.55000000000000004">
      <c r="A90" s="383"/>
      <c r="B90" s="672" t="s">
        <v>384</v>
      </c>
      <c r="C90" s="672"/>
      <c r="D90" s="672"/>
      <c r="E90" s="672"/>
      <c r="F90" s="673"/>
      <c r="G90" s="311">
        <f>G89-100</f>
        <v>4.904761904761898</v>
      </c>
      <c r="H90" s="311">
        <f t="shared" ref="H90:N90" si="10">H89-100</f>
        <v>-0.69444444444444287</v>
      </c>
      <c r="I90" s="311">
        <f t="shared" si="10"/>
        <v>-1.4574468085106389</v>
      </c>
      <c r="J90" s="311">
        <f t="shared" si="10"/>
        <v>4.0166666666666657</v>
      </c>
      <c r="K90" s="311">
        <f t="shared" si="10"/>
        <v>4.5172413793103487</v>
      </c>
      <c r="L90" s="311">
        <f t="shared" si="10"/>
        <v>-0.14942528735632266</v>
      </c>
      <c r="M90" s="311">
        <f t="shared" si="10"/>
        <v>4.7978571428571257</v>
      </c>
      <c r="N90" s="311">
        <f t="shared" si="10"/>
        <v>3.2933333333333366</v>
      </c>
    </row>
    <row r="91" spans="1:14" ht="20.25" customHeight="1" x14ac:dyDescent="0.55000000000000004">
      <c r="A91" s="384"/>
      <c r="B91" s="155" t="s">
        <v>397</v>
      </c>
      <c r="C91" s="664" t="s">
        <v>406</v>
      </c>
      <c r="D91" s="665"/>
      <c r="E91" s="665"/>
      <c r="F91" s="666"/>
      <c r="G91" s="519"/>
      <c r="H91" s="496"/>
      <c r="I91" s="496"/>
      <c r="J91" s="496"/>
      <c r="K91" s="667" t="s">
        <v>407</v>
      </c>
      <c r="L91" s="668"/>
      <c r="M91" s="668"/>
      <c r="N91" s="669"/>
    </row>
    <row r="92" spans="1:14" ht="24" customHeight="1" x14ac:dyDescent="0.55000000000000004">
      <c r="A92" s="384"/>
      <c r="B92" s="334" t="s">
        <v>164</v>
      </c>
      <c r="C92" s="335" t="s">
        <v>400</v>
      </c>
      <c r="D92" s="335" t="s">
        <v>401</v>
      </c>
      <c r="E92" s="336">
        <f>E17</f>
        <v>366</v>
      </c>
      <c r="F92" s="336">
        <f>F17</f>
        <v>438</v>
      </c>
      <c r="G92" s="337"/>
      <c r="H92" s="337"/>
      <c r="I92" s="337"/>
      <c r="J92" s="337"/>
      <c r="K92" s="335" t="s">
        <v>408</v>
      </c>
      <c r="L92" s="335" t="s">
        <v>409</v>
      </c>
      <c r="M92" s="336">
        <f>M17</f>
        <v>388</v>
      </c>
      <c r="N92" s="336">
        <f>N17</f>
        <v>522.33999999999992</v>
      </c>
    </row>
    <row r="93" spans="1:14" ht="23.25" customHeight="1" x14ac:dyDescent="0.55000000000000004">
      <c r="A93" s="384"/>
      <c r="B93" s="334" t="s">
        <v>398</v>
      </c>
      <c r="C93" s="335" t="s">
        <v>402</v>
      </c>
      <c r="D93" s="335" t="s">
        <v>402</v>
      </c>
      <c r="E93" s="336">
        <f>E20</f>
        <v>150</v>
      </c>
      <c r="F93" s="336">
        <f>F20</f>
        <v>180</v>
      </c>
      <c r="G93" s="337"/>
      <c r="H93" s="337"/>
      <c r="I93" s="337"/>
      <c r="J93" s="337"/>
      <c r="K93" s="335" t="s">
        <v>411</v>
      </c>
      <c r="L93" s="335" t="s">
        <v>410</v>
      </c>
      <c r="M93" s="336">
        <f>M20</f>
        <v>94.5</v>
      </c>
      <c r="N93" s="336">
        <f>N20</f>
        <v>113.4</v>
      </c>
    </row>
    <row r="94" spans="1:14" ht="21" customHeight="1" x14ac:dyDescent="0.55000000000000004">
      <c r="A94" s="384"/>
      <c r="B94" s="334" t="s">
        <v>166</v>
      </c>
      <c r="C94" s="335" t="s">
        <v>403</v>
      </c>
      <c r="D94" s="335" t="s">
        <v>404</v>
      </c>
      <c r="E94" s="336">
        <f>E55</f>
        <v>520</v>
      </c>
      <c r="F94" s="336">
        <f>F55</f>
        <v>620</v>
      </c>
      <c r="G94" s="337"/>
      <c r="H94" s="337"/>
      <c r="I94" s="337"/>
      <c r="J94" s="337"/>
      <c r="K94" s="335" t="s">
        <v>413</v>
      </c>
      <c r="L94" s="335" t="s">
        <v>414</v>
      </c>
      <c r="M94" s="336">
        <f>M55+M83+M84</f>
        <v>470.37</v>
      </c>
      <c r="N94" s="336">
        <f>N55+N83+N84</f>
        <v>565.84</v>
      </c>
    </row>
    <row r="95" spans="1:14" ht="27" customHeight="1" x14ac:dyDescent="0.55000000000000004">
      <c r="A95" s="384"/>
      <c r="B95" s="334" t="s">
        <v>399</v>
      </c>
      <c r="C95" s="335" t="s">
        <v>401</v>
      </c>
      <c r="D95" s="335" t="s">
        <v>405</v>
      </c>
      <c r="E95" s="336">
        <f>E81</f>
        <v>599</v>
      </c>
      <c r="F95" s="336">
        <f>F81</f>
        <v>685.5</v>
      </c>
      <c r="G95" s="156"/>
      <c r="H95" s="156"/>
      <c r="I95" s="156"/>
      <c r="J95" s="156"/>
      <c r="K95" s="335" t="s">
        <v>412</v>
      </c>
      <c r="L95" s="335" t="s">
        <v>415</v>
      </c>
      <c r="M95" s="336">
        <f>M81</f>
        <v>514.29999999999995</v>
      </c>
      <c r="N95" s="336">
        <f>N81</f>
        <v>657.7</v>
      </c>
    </row>
    <row r="96" spans="1:14" ht="25.5" customHeight="1" thickBot="1" x14ac:dyDescent="0.6">
      <c r="A96" s="574"/>
      <c r="B96" s="659" t="s">
        <v>473</v>
      </c>
      <c r="C96" s="338"/>
      <c r="D96" s="338"/>
      <c r="E96" s="339">
        <f>E87</f>
        <v>1701</v>
      </c>
      <c r="F96" s="339">
        <f>F87</f>
        <v>1999.5</v>
      </c>
      <c r="G96" s="337"/>
      <c r="H96" s="337"/>
      <c r="I96" s="337"/>
      <c r="J96" s="337"/>
      <c r="K96" s="335" t="s">
        <v>474</v>
      </c>
      <c r="L96" s="335" t="s">
        <v>475</v>
      </c>
      <c r="M96" s="340">
        <f>M87</f>
        <v>1467.1699999999998</v>
      </c>
      <c r="N96" s="340">
        <f>N87</f>
        <v>1859.28</v>
      </c>
    </row>
    <row r="97" spans="1:14" ht="24" customHeight="1" thickBot="1" x14ac:dyDescent="0.6">
      <c r="A97" s="575"/>
      <c r="B97" s="660"/>
      <c r="C97" s="661" t="s">
        <v>384</v>
      </c>
      <c r="D97" s="662"/>
      <c r="E97" s="662"/>
      <c r="F97" s="662"/>
      <c r="G97" s="662"/>
      <c r="H97" s="662"/>
      <c r="I97" s="662"/>
      <c r="J97" s="663"/>
      <c r="K97" s="337"/>
      <c r="L97" s="337"/>
      <c r="M97" s="341">
        <f>M90</f>
        <v>4.7978571428571257</v>
      </c>
      <c r="N97" s="341">
        <f>N90</f>
        <v>3.2933333333333366</v>
      </c>
    </row>
  </sheetData>
  <mergeCells count="20">
    <mergeCell ref="B96:B97"/>
    <mergeCell ref="C97:J97"/>
    <mergeCell ref="C91:F91"/>
    <mergeCell ref="K91:N91"/>
    <mergeCell ref="B88:F88"/>
    <mergeCell ref="B90:F90"/>
    <mergeCell ref="A69:A70"/>
    <mergeCell ref="A83:A85"/>
    <mergeCell ref="M1:N3"/>
    <mergeCell ref="C1:F2"/>
    <mergeCell ref="I3:J3"/>
    <mergeCell ref="G1:L2"/>
    <mergeCell ref="K3:L3"/>
    <mergeCell ref="A1:A3"/>
    <mergeCell ref="B1:B3"/>
    <mergeCell ref="G3:H3"/>
    <mergeCell ref="E62:E64"/>
    <mergeCell ref="F62:F64"/>
    <mergeCell ref="E49:E53"/>
    <mergeCell ref="F49:F53"/>
  </mergeCells>
  <pageMargins left="0" right="0" top="0" bottom="0" header="0" footer="0"/>
  <pageSetup paperSize="9" scale="5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95"/>
  <sheetViews>
    <sheetView view="pageBreakPreview" topLeftCell="A60" zoomScale="108" zoomScaleNormal="100" zoomScaleSheetLayoutView="108" workbookViewId="0">
      <selection activeCell="G83" sqref="G83"/>
    </sheetView>
  </sheetViews>
  <sheetFormatPr defaultRowHeight="38.25" x14ac:dyDescent="0.55000000000000004"/>
  <cols>
    <col min="1" max="1" width="14.7109375" style="5" customWidth="1"/>
    <col min="2" max="2" width="53.7109375" style="14" customWidth="1"/>
    <col min="3" max="6" width="8.7109375" style="15" customWidth="1"/>
    <col min="7" max="14" width="8.7109375" style="1" customWidth="1"/>
    <col min="15" max="16384" width="9.140625" style="1"/>
  </cols>
  <sheetData>
    <row r="1" spans="1:14" ht="17.25" customHeight="1" x14ac:dyDescent="0.55000000000000004">
      <c r="A1" s="384"/>
      <c r="B1" s="564"/>
      <c r="C1" s="565"/>
      <c r="D1" s="565"/>
      <c r="E1" s="565"/>
      <c r="F1" s="565"/>
      <c r="G1" s="412"/>
      <c r="H1" s="412"/>
      <c r="I1" s="412"/>
      <c r="J1" s="412"/>
      <c r="K1" s="412"/>
      <c r="L1" s="412"/>
      <c r="M1" s="412"/>
      <c r="N1" s="412"/>
    </row>
    <row r="2" spans="1:14" ht="15" customHeight="1" x14ac:dyDescent="0.55000000000000004">
      <c r="A2" s="644" t="s">
        <v>90</v>
      </c>
      <c r="B2" s="740" t="s">
        <v>521</v>
      </c>
      <c r="C2" s="636" t="s">
        <v>168</v>
      </c>
      <c r="D2" s="725"/>
      <c r="E2" s="743"/>
      <c r="F2" s="744"/>
      <c r="G2" s="645" t="s">
        <v>0</v>
      </c>
      <c r="H2" s="646"/>
      <c r="I2" s="646"/>
      <c r="J2" s="646"/>
      <c r="K2" s="646"/>
      <c r="L2" s="646"/>
      <c r="M2" s="636" t="s">
        <v>175</v>
      </c>
      <c r="N2" s="637"/>
    </row>
    <row r="3" spans="1:14" ht="1.5" customHeight="1" x14ac:dyDescent="0.55000000000000004">
      <c r="A3" s="644"/>
      <c r="B3" s="741"/>
      <c r="C3" s="728"/>
      <c r="D3" s="729"/>
      <c r="E3" s="745"/>
      <c r="F3" s="739"/>
      <c r="G3" s="646"/>
      <c r="H3" s="646"/>
      <c r="I3" s="646"/>
      <c r="J3" s="646"/>
      <c r="K3" s="646"/>
      <c r="L3" s="646"/>
      <c r="M3" s="638"/>
      <c r="N3" s="639"/>
    </row>
    <row r="4" spans="1:14" ht="29.25" customHeight="1" x14ac:dyDescent="0.55000000000000004">
      <c r="A4" s="644"/>
      <c r="B4" s="742"/>
      <c r="C4" s="349" t="s">
        <v>1</v>
      </c>
      <c r="D4" s="349" t="s">
        <v>2</v>
      </c>
      <c r="E4" s="349" t="s">
        <v>1</v>
      </c>
      <c r="F4" s="349" t="s">
        <v>2</v>
      </c>
      <c r="G4" s="644" t="s">
        <v>139</v>
      </c>
      <c r="H4" s="644"/>
      <c r="I4" s="644" t="s">
        <v>4</v>
      </c>
      <c r="J4" s="645"/>
      <c r="K4" s="645" t="s">
        <v>3</v>
      </c>
      <c r="L4" s="645"/>
      <c r="M4" s="640"/>
      <c r="N4" s="641"/>
    </row>
    <row r="5" spans="1:14" s="54" customFormat="1" ht="15" customHeight="1" thickBot="1" x14ac:dyDescent="0.3">
      <c r="A5" s="373"/>
      <c r="B5" s="566" t="s">
        <v>5</v>
      </c>
      <c r="C5" s="446" t="s">
        <v>135</v>
      </c>
      <c r="D5" s="446" t="s">
        <v>136</v>
      </c>
      <c r="E5" s="446" t="s">
        <v>137</v>
      </c>
      <c r="F5" s="446" t="s">
        <v>137</v>
      </c>
      <c r="G5" s="373" t="s">
        <v>1</v>
      </c>
      <c r="H5" s="373" t="s">
        <v>2</v>
      </c>
      <c r="I5" s="373" t="s">
        <v>1</v>
      </c>
      <c r="J5" s="373" t="s">
        <v>2</v>
      </c>
      <c r="K5" s="373" t="s">
        <v>1</v>
      </c>
      <c r="L5" s="373" t="s">
        <v>2</v>
      </c>
      <c r="M5" s="373" t="s">
        <v>1</v>
      </c>
      <c r="N5" s="373" t="s">
        <v>2</v>
      </c>
    </row>
    <row r="6" spans="1:14" s="54" customFormat="1" ht="15" customHeight="1" thickBot="1" x14ac:dyDescent="0.3">
      <c r="A6" s="746" t="s">
        <v>131</v>
      </c>
      <c r="B6" s="293" t="s">
        <v>328</v>
      </c>
      <c r="C6" s="294"/>
      <c r="D6" s="294"/>
      <c r="E6" s="266">
        <v>150</v>
      </c>
      <c r="F6" s="266">
        <v>180</v>
      </c>
      <c r="G6" s="218">
        <v>5.5</v>
      </c>
      <c r="H6" s="218">
        <v>6.6</v>
      </c>
      <c r="I6" s="218">
        <v>0.68</v>
      </c>
      <c r="J6" s="218">
        <v>0.82</v>
      </c>
      <c r="K6" s="295">
        <v>26.37</v>
      </c>
      <c r="L6" s="218">
        <v>31.64</v>
      </c>
      <c r="M6" s="218">
        <v>120.79</v>
      </c>
      <c r="N6" s="218">
        <v>144.94999999999999</v>
      </c>
    </row>
    <row r="7" spans="1:14" s="54" customFormat="1" ht="15" customHeight="1" x14ac:dyDescent="0.25">
      <c r="A7" s="633"/>
      <c r="B7" s="97" t="s">
        <v>249</v>
      </c>
      <c r="C7" s="37">
        <v>3</v>
      </c>
      <c r="D7" s="92">
        <v>4</v>
      </c>
      <c r="E7" s="84">
        <v>3</v>
      </c>
      <c r="F7" s="84">
        <v>4</v>
      </c>
      <c r="G7" s="101"/>
      <c r="H7" s="101"/>
      <c r="I7" s="101"/>
      <c r="J7" s="101"/>
      <c r="K7" s="101"/>
      <c r="L7" s="101"/>
      <c r="M7" s="101"/>
      <c r="N7" s="101"/>
    </row>
    <row r="8" spans="1:14" s="54" customFormat="1" ht="15" customHeight="1" x14ac:dyDescent="0.25">
      <c r="A8" s="567"/>
      <c r="B8" s="207" t="s">
        <v>329</v>
      </c>
      <c r="C8" s="84">
        <v>50</v>
      </c>
      <c r="D8" s="85">
        <v>72</v>
      </c>
      <c r="E8" s="84">
        <v>50</v>
      </c>
      <c r="F8" s="84">
        <v>72</v>
      </c>
      <c r="G8" s="82"/>
      <c r="H8" s="82"/>
      <c r="I8" s="82"/>
      <c r="J8" s="82"/>
      <c r="K8" s="82"/>
      <c r="L8" s="82"/>
      <c r="M8" s="82"/>
      <c r="N8" s="82"/>
    </row>
    <row r="9" spans="1:14" s="54" customFormat="1" ht="15" customHeight="1" x14ac:dyDescent="0.25">
      <c r="A9" s="352" t="s">
        <v>142</v>
      </c>
      <c r="B9" s="296" t="s">
        <v>32</v>
      </c>
      <c r="C9" s="292"/>
      <c r="D9" s="292"/>
      <c r="E9" s="292">
        <v>180</v>
      </c>
      <c r="F9" s="292">
        <v>200</v>
      </c>
      <c r="G9" s="297">
        <v>5.2</v>
      </c>
      <c r="H9" s="297">
        <v>5.8</v>
      </c>
      <c r="I9" s="297">
        <v>5.2</v>
      </c>
      <c r="J9" s="297">
        <v>5.8</v>
      </c>
      <c r="K9" s="297">
        <v>21</v>
      </c>
      <c r="L9" s="297">
        <v>23.33</v>
      </c>
      <c r="M9" s="297">
        <v>185</v>
      </c>
      <c r="N9" s="297">
        <v>205.6</v>
      </c>
    </row>
    <row r="10" spans="1:14" s="54" customFormat="1" ht="15" customHeight="1" x14ac:dyDescent="0.25">
      <c r="A10" s="352"/>
      <c r="B10" s="102" t="s">
        <v>23</v>
      </c>
      <c r="C10" s="37">
        <v>78</v>
      </c>
      <c r="D10" s="37">
        <v>91</v>
      </c>
      <c r="E10" s="37">
        <v>78</v>
      </c>
      <c r="F10" s="37">
        <v>91</v>
      </c>
      <c r="G10" s="110"/>
      <c r="H10" s="110"/>
      <c r="I10" s="110"/>
      <c r="J10" s="110"/>
      <c r="K10" s="110"/>
      <c r="L10" s="110"/>
      <c r="M10" s="110"/>
      <c r="N10" s="110"/>
    </row>
    <row r="11" spans="1:14" s="54" customFormat="1" ht="15" customHeight="1" x14ac:dyDescent="0.25">
      <c r="A11" s="352"/>
      <c r="B11" s="102" t="s">
        <v>195</v>
      </c>
      <c r="C11" s="37">
        <v>1.25</v>
      </c>
      <c r="D11" s="37">
        <v>1.5</v>
      </c>
      <c r="E11" s="37">
        <v>1.25</v>
      </c>
      <c r="F11" s="37">
        <v>1.5</v>
      </c>
      <c r="G11" s="110"/>
      <c r="H11" s="110"/>
      <c r="I11" s="110"/>
      <c r="J11" s="110"/>
      <c r="K11" s="110"/>
      <c r="L11" s="110"/>
      <c r="M11" s="110"/>
      <c r="N11" s="110"/>
    </row>
    <row r="12" spans="1:14" s="54" customFormat="1" ht="15" customHeight="1" x14ac:dyDescent="0.25">
      <c r="A12" s="352"/>
      <c r="B12" s="102" t="s">
        <v>20</v>
      </c>
      <c r="C12" s="37">
        <v>8</v>
      </c>
      <c r="D12" s="37">
        <v>9</v>
      </c>
      <c r="E12" s="37">
        <v>8</v>
      </c>
      <c r="F12" s="37">
        <v>9</v>
      </c>
      <c r="G12" s="110"/>
      <c r="H12" s="110"/>
      <c r="I12" s="110"/>
      <c r="J12" s="110"/>
      <c r="K12" s="110"/>
      <c r="L12" s="110"/>
      <c r="M12" s="110"/>
      <c r="N12" s="110"/>
    </row>
    <row r="13" spans="1:14" s="54" customFormat="1" ht="15" customHeight="1" x14ac:dyDescent="0.25">
      <c r="A13" s="353" t="s">
        <v>101</v>
      </c>
      <c r="B13" s="296" t="s">
        <v>9</v>
      </c>
      <c r="C13" s="262"/>
      <c r="D13" s="262"/>
      <c r="E13" s="263">
        <v>40</v>
      </c>
      <c r="F13" s="263">
        <v>64</v>
      </c>
      <c r="G13" s="110">
        <v>2.6</v>
      </c>
      <c r="H13" s="110">
        <v>4.22</v>
      </c>
      <c r="I13" s="110">
        <v>8.8000000000000007</v>
      </c>
      <c r="J13" s="110">
        <v>14.7</v>
      </c>
      <c r="K13" s="110">
        <v>7.75</v>
      </c>
      <c r="L13" s="110">
        <v>12.4</v>
      </c>
      <c r="M13" s="110">
        <v>70.599999999999994</v>
      </c>
      <c r="N13" s="110">
        <v>166.7</v>
      </c>
    </row>
    <row r="14" spans="1:14" s="54" customFormat="1" ht="15" customHeight="1" x14ac:dyDescent="0.25">
      <c r="A14" s="353"/>
      <c r="B14" s="102" t="s">
        <v>10</v>
      </c>
      <c r="C14" s="37">
        <v>5</v>
      </c>
      <c r="D14" s="37">
        <v>8</v>
      </c>
      <c r="E14" s="37">
        <v>5</v>
      </c>
      <c r="F14" s="37">
        <v>8</v>
      </c>
      <c r="G14" s="110"/>
      <c r="H14" s="110"/>
      <c r="I14" s="110"/>
      <c r="J14" s="110"/>
      <c r="K14" s="110"/>
      <c r="L14" s="110"/>
      <c r="M14" s="110"/>
      <c r="N14" s="110"/>
    </row>
    <row r="15" spans="1:14" s="54" customFormat="1" ht="15" customHeight="1" x14ac:dyDescent="0.25">
      <c r="A15" s="353"/>
      <c r="B15" s="102" t="s">
        <v>11</v>
      </c>
      <c r="C15" s="37">
        <v>6</v>
      </c>
      <c r="D15" s="37">
        <v>8</v>
      </c>
      <c r="E15" s="37">
        <v>6</v>
      </c>
      <c r="F15" s="37">
        <v>8</v>
      </c>
      <c r="G15" s="110"/>
      <c r="H15" s="110"/>
      <c r="I15" s="110"/>
      <c r="J15" s="110"/>
      <c r="K15" s="110"/>
      <c r="L15" s="110"/>
      <c r="M15" s="110"/>
      <c r="N15" s="110"/>
    </row>
    <row r="16" spans="1:14" s="54" customFormat="1" ht="15" customHeight="1" x14ac:dyDescent="0.25">
      <c r="A16" s="353"/>
      <c r="B16" s="102" t="s">
        <v>12</v>
      </c>
      <c r="C16" s="37">
        <v>30</v>
      </c>
      <c r="D16" s="37">
        <v>50</v>
      </c>
      <c r="E16" s="37">
        <v>30</v>
      </c>
      <c r="F16" s="37">
        <v>50</v>
      </c>
      <c r="G16" s="110"/>
      <c r="H16" s="110"/>
      <c r="I16" s="110"/>
      <c r="J16" s="110"/>
      <c r="K16" s="110"/>
      <c r="L16" s="110"/>
      <c r="M16" s="110"/>
      <c r="N16" s="110"/>
    </row>
    <row r="17" spans="1:15" s="54" customFormat="1" ht="15" customHeight="1" thickBot="1" x14ac:dyDescent="0.3">
      <c r="A17" s="373"/>
      <c r="B17" s="448" t="s">
        <v>21</v>
      </c>
      <c r="C17" s="266"/>
      <c r="D17" s="266"/>
      <c r="E17" s="320">
        <f>E6+E9+E13</f>
        <v>370</v>
      </c>
      <c r="F17" s="320">
        <f t="shared" ref="F17:N17" si="0">F6+F9+F13</f>
        <v>444</v>
      </c>
      <c r="G17" s="320">
        <f t="shared" si="0"/>
        <v>13.299999999999999</v>
      </c>
      <c r="H17" s="320">
        <f t="shared" si="0"/>
        <v>16.619999999999997</v>
      </c>
      <c r="I17" s="320">
        <f t="shared" si="0"/>
        <v>14.68</v>
      </c>
      <c r="J17" s="320">
        <f t="shared" si="0"/>
        <v>21.32</v>
      </c>
      <c r="K17" s="320">
        <f t="shared" si="0"/>
        <v>55.120000000000005</v>
      </c>
      <c r="L17" s="320">
        <f t="shared" si="0"/>
        <v>67.37</v>
      </c>
      <c r="M17" s="320">
        <f t="shared" si="0"/>
        <v>376.39</v>
      </c>
      <c r="N17" s="320">
        <f t="shared" si="0"/>
        <v>517.25</v>
      </c>
    </row>
    <row r="18" spans="1:15" s="54" customFormat="1" ht="15" customHeight="1" thickBot="1" x14ac:dyDescent="0.3">
      <c r="A18" s="353" t="s">
        <v>100</v>
      </c>
      <c r="B18" s="296" t="s">
        <v>155</v>
      </c>
      <c r="C18" s="37"/>
      <c r="D18" s="37"/>
      <c r="E18" s="292">
        <v>150</v>
      </c>
      <c r="F18" s="292">
        <v>180</v>
      </c>
      <c r="G18" s="218">
        <v>3.3</v>
      </c>
      <c r="H18" s="218">
        <v>4.5</v>
      </c>
      <c r="I18" s="218">
        <v>1.2</v>
      </c>
      <c r="J18" s="218">
        <v>1.7</v>
      </c>
      <c r="K18" s="218">
        <v>4.7</v>
      </c>
      <c r="L18" s="218">
        <v>6.5</v>
      </c>
      <c r="M18" s="299">
        <v>45.6</v>
      </c>
      <c r="N18" s="299">
        <v>62.7</v>
      </c>
    </row>
    <row r="19" spans="1:15" s="54" customFormat="1" ht="15" customHeight="1" x14ac:dyDescent="0.25">
      <c r="A19" s="353"/>
      <c r="B19" s="199" t="s">
        <v>293</v>
      </c>
      <c r="C19" s="37">
        <v>150</v>
      </c>
      <c r="D19" s="37">
        <v>180</v>
      </c>
      <c r="E19" s="118">
        <v>150</v>
      </c>
      <c r="F19" s="118">
        <v>180</v>
      </c>
      <c r="G19" s="228"/>
      <c r="H19" s="228"/>
      <c r="I19" s="228"/>
      <c r="J19" s="228"/>
      <c r="K19" s="123"/>
      <c r="L19" s="228"/>
      <c r="M19" s="228"/>
      <c r="N19" s="228"/>
    </row>
    <row r="20" spans="1:15" s="54" customFormat="1" ht="15" customHeight="1" x14ac:dyDescent="0.25">
      <c r="A20" s="373"/>
      <c r="B20" s="448" t="s">
        <v>21</v>
      </c>
      <c r="C20" s="266"/>
      <c r="D20" s="266"/>
      <c r="E20" s="320">
        <f>E18</f>
        <v>150</v>
      </c>
      <c r="F20" s="320">
        <f t="shared" ref="F20:N20" si="1">F18</f>
        <v>180</v>
      </c>
      <c r="G20" s="320">
        <f t="shared" si="1"/>
        <v>3.3</v>
      </c>
      <c r="H20" s="320">
        <f t="shared" si="1"/>
        <v>4.5</v>
      </c>
      <c r="I20" s="320">
        <f t="shared" si="1"/>
        <v>1.2</v>
      </c>
      <c r="J20" s="320">
        <f t="shared" si="1"/>
        <v>1.7</v>
      </c>
      <c r="K20" s="320">
        <f t="shared" si="1"/>
        <v>4.7</v>
      </c>
      <c r="L20" s="320">
        <f t="shared" si="1"/>
        <v>6.5</v>
      </c>
      <c r="M20" s="320">
        <f t="shared" si="1"/>
        <v>45.6</v>
      </c>
      <c r="N20" s="320">
        <f t="shared" si="1"/>
        <v>62.7</v>
      </c>
    </row>
    <row r="21" spans="1:15" s="54" customFormat="1" ht="15" customHeight="1" x14ac:dyDescent="0.25">
      <c r="A21" s="373"/>
      <c r="B21" s="566" t="s">
        <v>15</v>
      </c>
      <c r="C21" s="320"/>
      <c r="D21" s="320"/>
      <c r="E21" s="320"/>
      <c r="F21" s="320"/>
      <c r="G21" s="165"/>
      <c r="H21" s="165"/>
      <c r="I21" s="165"/>
      <c r="J21" s="165"/>
      <c r="K21" s="165"/>
      <c r="L21" s="165"/>
      <c r="M21" s="165"/>
      <c r="N21" s="165"/>
      <c r="O21" s="55"/>
    </row>
    <row r="22" spans="1:15" s="54" customFormat="1" ht="15" customHeight="1" x14ac:dyDescent="0.25">
      <c r="A22" s="366" t="s">
        <v>227</v>
      </c>
      <c r="B22" s="301" t="s">
        <v>355</v>
      </c>
      <c r="C22" s="258"/>
      <c r="D22" s="258"/>
      <c r="E22" s="258">
        <v>150</v>
      </c>
      <c r="F22" s="258">
        <v>180</v>
      </c>
      <c r="G22" s="101">
        <v>3.29</v>
      </c>
      <c r="H22" s="101">
        <v>3.95</v>
      </c>
      <c r="I22" s="101">
        <v>3.16</v>
      </c>
      <c r="J22" s="101">
        <v>3.79</v>
      </c>
      <c r="K22" s="101">
        <v>9.7899999999999991</v>
      </c>
      <c r="L22" s="101">
        <v>11.75</v>
      </c>
      <c r="M22" s="101">
        <v>91.75</v>
      </c>
      <c r="N22" s="101">
        <v>110.1</v>
      </c>
      <c r="O22" s="55"/>
    </row>
    <row r="23" spans="1:15" s="54" customFormat="1" ht="15" customHeight="1" x14ac:dyDescent="0.25">
      <c r="A23" s="353" t="s">
        <v>104</v>
      </c>
      <c r="B23" s="296" t="s">
        <v>310</v>
      </c>
      <c r="C23" s="292"/>
      <c r="D23" s="292"/>
      <c r="E23" s="258">
        <v>21</v>
      </c>
      <c r="F23" s="258">
        <v>21</v>
      </c>
      <c r="G23" s="165">
        <v>2</v>
      </c>
      <c r="H23" s="165">
        <v>2</v>
      </c>
      <c r="I23" s="165">
        <v>0.2</v>
      </c>
      <c r="J23" s="165">
        <v>0.2</v>
      </c>
      <c r="K23" s="165">
        <v>9.1999999999999993</v>
      </c>
      <c r="L23" s="165">
        <v>9.1999999999999993</v>
      </c>
      <c r="M23" s="165">
        <v>44.9</v>
      </c>
      <c r="N23" s="165">
        <v>44.9</v>
      </c>
      <c r="O23" s="55"/>
    </row>
    <row r="24" spans="1:15" s="54" customFormat="1" ht="15" customHeight="1" x14ac:dyDescent="0.25">
      <c r="A24" s="372"/>
      <c r="B24" s="119" t="s">
        <v>179</v>
      </c>
      <c r="C24" s="82">
        <v>3.02</v>
      </c>
      <c r="D24" s="82">
        <v>4</v>
      </c>
      <c r="E24" s="82">
        <v>2.2400000000000002</v>
      </c>
      <c r="F24" s="82">
        <v>3.68</v>
      </c>
      <c r="G24" s="165"/>
      <c r="H24" s="165"/>
      <c r="I24" s="165"/>
      <c r="J24" s="165"/>
      <c r="K24" s="165"/>
      <c r="L24" s="165"/>
      <c r="M24" s="165"/>
      <c r="N24" s="165"/>
      <c r="O24" s="55"/>
    </row>
    <row r="25" spans="1:15" s="54" customFormat="1" ht="15" customHeight="1" x14ac:dyDescent="0.25">
      <c r="A25" s="372"/>
      <c r="B25" s="119" t="s">
        <v>180</v>
      </c>
      <c r="C25" s="62">
        <v>42</v>
      </c>
      <c r="D25" s="111">
        <v>45.75</v>
      </c>
      <c r="E25" s="118">
        <v>38.64</v>
      </c>
      <c r="F25" s="118">
        <v>42.09</v>
      </c>
      <c r="G25" s="165"/>
      <c r="H25" s="165"/>
      <c r="I25" s="165"/>
      <c r="J25" s="165"/>
      <c r="K25" s="165"/>
      <c r="L25" s="165"/>
      <c r="M25" s="165"/>
      <c r="N25" s="165"/>
      <c r="O25" s="55"/>
    </row>
    <row r="26" spans="1:15" s="54" customFormat="1" ht="15" customHeight="1" x14ac:dyDescent="0.25">
      <c r="A26" s="153"/>
      <c r="B26" s="119" t="s">
        <v>178</v>
      </c>
      <c r="C26" s="82">
        <v>3.2</v>
      </c>
      <c r="D26" s="82">
        <v>4</v>
      </c>
      <c r="E26" s="82">
        <v>2.94</v>
      </c>
      <c r="F26" s="82">
        <v>3.68</v>
      </c>
      <c r="G26" s="165"/>
      <c r="H26" s="165"/>
      <c r="I26" s="165"/>
      <c r="J26" s="165"/>
      <c r="K26" s="165"/>
      <c r="L26" s="165"/>
      <c r="M26" s="165"/>
      <c r="N26" s="165"/>
      <c r="O26" s="55"/>
    </row>
    <row r="27" spans="1:15" s="54" customFormat="1" ht="15" customHeight="1" x14ac:dyDescent="0.25">
      <c r="A27" s="153"/>
      <c r="B27" s="119" t="s">
        <v>255</v>
      </c>
      <c r="C27" s="82">
        <v>14</v>
      </c>
      <c r="D27" s="82">
        <v>30</v>
      </c>
      <c r="E27" s="82">
        <v>14</v>
      </c>
      <c r="F27" s="82">
        <v>30</v>
      </c>
      <c r="G27" s="165"/>
      <c r="H27" s="165"/>
      <c r="I27" s="165"/>
      <c r="J27" s="165"/>
      <c r="K27" s="165"/>
      <c r="L27" s="165"/>
      <c r="M27" s="165"/>
      <c r="N27" s="165"/>
      <c r="O27" s="55"/>
    </row>
    <row r="28" spans="1:15" s="54" customFormat="1" ht="15" customHeight="1" x14ac:dyDescent="0.25">
      <c r="A28" s="153"/>
      <c r="B28" s="119" t="s">
        <v>249</v>
      </c>
      <c r="C28" s="82">
        <v>3</v>
      </c>
      <c r="D28" s="82">
        <v>4</v>
      </c>
      <c r="E28" s="82">
        <v>3</v>
      </c>
      <c r="F28" s="82">
        <v>4</v>
      </c>
      <c r="G28" s="165"/>
      <c r="H28" s="165"/>
      <c r="I28" s="165"/>
      <c r="J28" s="165"/>
      <c r="K28" s="165"/>
      <c r="L28" s="165"/>
      <c r="M28" s="165"/>
      <c r="N28" s="165"/>
      <c r="O28" s="55"/>
    </row>
    <row r="29" spans="1:15" s="54" customFormat="1" ht="15" customHeight="1" x14ac:dyDescent="0.25">
      <c r="A29" s="153"/>
      <c r="B29" s="186" t="s">
        <v>296</v>
      </c>
      <c r="C29" s="650">
        <v>12</v>
      </c>
      <c r="D29" s="650">
        <v>13</v>
      </c>
      <c r="E29" s="37">
        <v>8.64</v>
      </c>
      <c r="F29" s="37">
        <v>9.36</v>
      </c>
      <c r="G29" s="165"/>
      <c r="H29" s="165"/>
      <c r="I29" s="165"/>
      <c r="J29" s="165"/>
      <c r="K29" s="165"/>
      <c r="L29" s="165"/>
      <c r="M29" s="165"/>
      <c r="N29" s="165"/>
      <c r="O29" s="55"/>
    </row>
    <row r="30" spans="1:15" s="54" customFormat="1" ht="15" customHeight="1" x14ac:dyDescent="0.25">
      <c r="A30" s="153"/>
      <c r="B30" s="186" t="s">
        <v>295</v>
      </c>
      <c r="C30" s="677"/>
      <c r="D30" s="677"/>
      <c r="E30" s="37">
        <v>6.84</v>
      </c>
      <c r="F30" s="37">
        <v>7.41</v>
      </c>
      <c r="G30" s="165"/>
      <c r="H30" s="165"/>
      <c r="I30" s="165"/>
      <c r="J30" s="165"/>
      <c r="K30" s="165"/>
      <c r="L30" s="165"/>
      <c r="M30" s="165"/>
      <c r="N30" s="165"/>
      <c r="O30" s="55"/>
    </row>
    <row r="31" spans="1:15" s="54" customFormat="1" ht="15" customHeight="1" x14ac:dyDescent="0.25">
      <c r="A31" s="153"/>
      <c r="B31" s="119" t="s">
        <v>256</v>
      </c>
      <c r="C31" s="82">
        <v>18.399999999999999</v>
      </c>
      <c r="D31" s="82">
        <v>18.399999999999999</v>
      </c>
      <c r="E31" s="82">
        <v>18.399999999999999</v>
      </c>
      <c r="F31" s="82">
        <v>18.399999999999999</v>
      </c>
      <c r="G31" s="165"/>
      <c r="H31" s="165"/>
      <c r="I31" s="165"/>
      <c r="J31" s="165"/>
      <c r="K31" s="165"/>
      <c r="L31" s="165"/>
      <c r="M31" s="165"/>
      <c r="N31" s="165"/>
      <c r="O31" s="55"/>
    </row>
    <row r="32" spans="1:15" s="54" customFormat="1" ht="15" customHeight="1" x14ac:dyDescent="0.25">
      <c r="A32" s="153"/>
      <c r="B32" s="212" t="s">
        <v>183</v>
      </c>
      <c r="C32" s="82">
        <v>2</v>
      </c>
      <c r="D32" s="82">
        <v>2</v>
      </c>
      <c r="E32" s="82">
        <v>2</v>
      </c>
      <c r="F32" s="82">
        <v>2</v>
      </c>
      <c r="G32" s="165"/>
      <c r="H32" s="165"/>
      <c r="I32" s="165"/>
      <c r="J32" s="165"/>
      <c r="K32" s="165"/>
      <c r="L32" s="165"/>
      <c r="M32" s="165"/>
      <c r="N32" s="165"/>
      <c r="O32" s="55"/>
    </row>
    <row r="33" spans="1:15" s="54" customFormat="1" ht="15" customHeight="1" x14ac:dyDescent="0.25">
      <c r="A33" s="153"/>
      <c r="B33" s="119" t="s">
        <v>11</v>
      </c>
      <c r="C33" s="82">
        <v>2</v>
      </c>
      <c r="D33" s="82">
        <v>2</v>
      </c>
      <c r="E33" s="82">
        <v>2</v>
      </c>
      <c r="F33" s="82">
        <v>2</v>
      </c>
      <c r="G33" s="165"/>
      <c r="H33" s="165"/>
      <c r="I33" s="165"/>
      <c r="J33" s="165"/>
      <c r="K33" s="165"/>
      <c r="L33" s="165"/>
      <c r="M33" s="165"/>
      <c r="N33" s="165"/>
      <c r="O33" s="55"/>
    </row>
    <row r="34" spans="1:15" s="54" customFormat="1" ht="15" customHeight="1" x14ac:dyDescent="0.25">
      <c r="A34" s="153"/>
      <c r="B34" s="119" t="s">
        <v>274</v>
      </c>
      <c r="C34" s="84">
        <v>1</v>
      </c>
      <c r="D34" s="84">
        <v>1</v>
      </c>
      <c r="E34" s="84">
        <v>0.8</v>
      </c>
      <c r="F34" s="84">
        <v>0.8</v>
      </c>
      <c r="G34" s="165"/>
      <c r="H34" s="165"/>
      <c r="I34" s="165"/>
      <c r="J34" s="165"/>
      <c r="K34" s="165"/>
      <c r="L34" s="165"/>
      <c r="M34" s="165"/>
      <c r="N34" s="165"/>
      <c r="O34" s="55"/>
    </row>
    <row r="35" spans="1:15" s="54" customFormat="1" ht="15" customHeight="1" x14ac:dyDescent="0.25">
      <c r="A35" s="153"/>
      <c r="B35" s="119" t="s">
        <v>275</v>
      </c>
      <c r="C35" s="84">
        <v>0.5</v>
      </c>
      <c r="D35" s="84">
        <v>0.55000000000000004</v>
      </c>
      <c r="E35" s="84">
        <v>0.44</v>
      </c>
      <c r="F35" s="84">
        <v>0.5</v>
      </c>
      <c r="G35" s="165"/>
      <c r="H35" s="165"/>
      <c r="I35" s="165"/>
      <c r="J35" s="165"/>
      <c r="K35" s="165"/>
      <c r="L35" s="165"/>
      <c r="M35" s="165"/>
      <c r="N35" s="165"/>
      <c r="O35" s="55"/>
    </row>
    <row r="36" spans="1:15" s="54" customFormat="1" ht="15" customHeight="1" x14ac:dyDescent="0.25">
      <c r="A36" s="366" t="s">
        <v>228</v>
      </c>
      <c r="B36" s="448" t="s">
        <v>239</v>
      </c>
      <c r="C36" s="266"/>
      <c r="D36" s="266"/>
      <c r="E36" s="568">
        <v>150</v>
      </c>
      <c r="F36" s="568">
        <v>180</v>
      </c>
      <c r="G36" s="189">
        <v>6.6</v>
      </c>
      <c r="H36" s="189">
        <v>8.25</v>
      </c>
      <c r="I36" s="165">
        <v>6</v>
      </c>
      <c r="J36" s="165">
        <v>7.2</v>
      </c>
      <c r="K36" s="165">
        <v>18.75</v>
      </c>
      <c r="L36" s="165">
        <v>22.5</v>
      </c>
      <c r="M36" s="165">
        <v>162</v>
      </c>
      <c r="N36" s="165">
        <v>194.4</v>
      </c>
      <c r="O36" s="55"/>
    </row>
    <row r="37" spans="1:15" s="54" customFormat="1" ht="15" customHeight="1" x14ac:dyDescent="0.55000000000000004">
      <c r="A37" s="352" t="s">
        <v>500</v>
      </c>
      <c r="B37" s="365" t="s">
        <v>537</v>
      </c>
      <c r="C37" s="412"/>
      <c r="D37" s="412"/>
      <c r="E37" s="468">
        <v>40</v>
      </c>
      <c r="F37" s="468">
        <v>60</v>
      </c>
      <c r="G37" s="101">
        <v>0.3</v>
      </c>
      <c r="H37" s="101">
        <v>0.5</v>
      </c>
      <c r="I37" s="101">
        <v>0</v>
      </c>
      <c r="J37" s="101">
        <v>0.1</v>
      </c>
      <c r="K37" s="101">
        <v>1</v>
      </c>
      <c r="L37" s="101">
        <v>1.5</v>
      </c>
      <c r="M37" s="101">
        <v>5.6</v>
      </c>
      <c r="N37" s="101">
        <v>8.4</v>
      </c>
      <c r="O37" s="55"/>
    </row>
    <row r="38" spans="1:15" s="54" customFormat="1" ht="15" customHeight="1" x14ac:dyDescent="0.25">
      <c r="A38" s="353"/>
      <c r="B38" s="88" t="s">
        <v>537</v>
      </c>
      <c r="C38" s="84">
        <v>48</v>
      </c>
      <c r="D38" s="84">
        <v>71</v>
      </c>
      <c r="E38" s="173">
        <v>40</v>
      </c>
      <c r="F38" s="173">
        <v>60</v>
      </c>
      <c r="G38" s="82"/>
      <c r="H38" s="165"/>
      <c r="I38" s="165"/>
      <c r="J38" s="165"/>
      <c r="K38" s="165"/>
      <c r="L38" s="165"/>
      <c r="M38" s="165"/>
      <c r="N38" s="165"/>
      <c r="O38" s="55"/>
    </row>
    <row r="39" spans="1:15" s="54" customFormat="1" ht="15" customHeight="1" x14ac:dyDescent="0.25">
      <c r="A39" s="153"/>
      <c r="B39" s="119" t="s">
        <v>179</v>
      </c>
      <c r="C39" s="84">
        <v>6.72</v>
      </c>
      <c r="D39" s="84">
        <v>7.56</v>
      </c>
      <c r="E39" s="84">
        <v>4.97</v>
      </c>
      <c r="F39" s="84">
        <v>5.59</v>
      </c>
      <c r="G39" s="165"/>
      <c r="H39" s="165"/>
      <c r="I39" s="165"/>
      <c r="J39" s="165"/>
      <c r="K39" s="165"/>
      <c r="L39" s="165"/>
      <c r="M39" s="165"/>
      <c r="N39" s="165"/>
      <c r="O39" s="55"/>
    </row>
    <row r="40" spans="1:15" s="54" customFormat="1" ht="15" customHeight="1" x14ac:dyDescent="0.25">
      <c r="A40" s="153"/>
      <c r="B40" s="119" t="s">
        <v>180</v>
      </c>
      <c r="C40" s="174">
        <v>108.75</v>
      </c>
      <c r="D40" s="84">
        <v>133.5</v>
      </c>
      <c r="E40" s="173">
        <v>100.05</v>
      </c>
      <c r="F40" s="173">
        <v>122.82</v>
      </c>
      <c r="G40" s="165"/>
      <c r="H40" s="165"/>
      <c r="I40" s="165"/>
      <c r="J40" s="165"/>
      <c r="K40" s="165"/>
      <c r="L40" s="165"/>
      <c r="M40" s="165"/>
      <c r="N40" s="165"/>
      <c r="O40" s="55"/>
    </row>
    <row r="41" spans="1:15" s="54" customFormat="1" ht="15" customHeight="1" x14ac:dyDescent="0.25">
      <c r="A41" s="153"/>
      <c r="B41" s="119" t="s">
        <v>11</v>
      </c>
      <c r="C41" s="84">
        <v>3</v>
      </c>
      <c r="D41" s="84">
        <v>4</v>
      </c>
      <c r="E41" s="84">
        <v>3</v>
      </c>
      <c r="F41" s="84">
        <v>4</v>
      </c>
      <c r="G41" s="165"/>
      <c r="H41" s="165"/>
      <c r="I41" s="165"/>
      <c r="J41" s="165"/>
      <c r="K41" s="165"/>
      <c r="L41" s="165"/>
      <c r="M41" s="165"/>
      <c r="N41" s="165"/>
      <c r="O41" s="55"/>
    </row>
    <row r="42" spans="1:15" s="54" customFormat="1" ht="15" customHeight="1" x14ac:dyDescent="0.25">
      <c r="A42" s="153"/>
      <c r="B42" s="212" t="s">
        <v>183</v>
      </c>
      <c r="C42" s="82">
        <v>2</v>
      </c>
      <c r="D42" s="82">
        <v>2</v>
      </c>
      <c r="E42" s="82">
        <v>2</v>
      </c>
      <c r="F42" s="82">
        <v>2</v>
      </c>
      <c r="G42" s="165"/>
      <c r="H42" s="244"/>
      <c r="I42" s="165"/>
      <c r="J42" s="165"/>
      <c r="K42" s="165"/>
      <c r="L42" s="165"/>
      <c r="M42" s="165"/>
      <c r="N42" s="165"/>
      <c r="O42" s="55"/>
    </row>
    <row r="43" spans="1:15" s="54" customFormat="1" ht="15" customHeight="1" x14ac:dyDescent="0.25">
      <c r="A43" s="153"/>
      <c r="B43" s="119" t="s">
        <v>178</v>
      </c>
      <c r="C43" s="82">
        <v>5.2</v>
      </c>
      <c r="D43" s="82">
        <v>5.6</v>
      </c>
      <c r="E43" s="82">
        <v>4.78</v>
      </c>
      <c r="F43" s="82">
        <v>5.15</v>
      </c>
      <c r="G43" s="139"/>
      <c r="H43" s="140"/>
      <c r="I43" s="258"/>
      <c r="J43" s="258"/>
      <c r="K43" s="266"/>
      <c r="L43" s="266"/>
      <c r="M43" s="165"/>
      <c r="N43" s="165"/>
      <c r="O43" s="55"/>
    </row>
    <row r="44" spans="1:15" s="54" customFormat="1" ht="15" customHeight="1" thickBot="1" x14ac:dyDescent="0.3">
      <c r="A44" s="153"/>
      <c r="B44" s="88" t="s">
        <v>268</v>
      </c>
      <c r="C44" s="84">
        <v>52</v>
      </c>
      <c r="D44" s="84">
        <v>58</v>
      </c>
      <c r="E44" s="84">
        <v>37.44</v>
      </c>
      <c r="F44" s="84">
        <v>41.76</v>
      </c>
      <c r="G44" s="165"/>
      <c r="H44" s="165"/>
      <c r="I44" s="165"/>
      <c r="J44" s="165"/>
      <c r="K44" s="165"/>
      <c r="L44" s="165"/>
      <c r="M44" s="165"/>
      <c r="N44" s="165"/>
      <c r="O44" s="55"/>
    </row>
    <row r="45" spans="1:15" s="54" customFormat="1" ht="15" customHeight="1" thickBot="1" x14ac:dyDescent="0.3">
      <c r="A45" s="366" t="s">
        <v>229</v>
      </c>
      <c r="B45" s="192" t="s">
        <v>146</v>
      </c>
      <c r="C45" s="37"/>
      <c r="D45" s="37"/>
      <c r="E45" s="258">
        <v>180</v>
      </c>
      <c r="F45" s="258">
        <v>200</v>
      </c>
      <c r="G45" s="218">
        <v>0.18</v>
      </c>
      <c r="H45" s="218">
        <v>0.2</v>
      </c>
      <c r="I45" s="218">
        <v>0.18</v>
      </c>
      <c r="J45" s="218">
        <v>0.2</v>
      </c>
      <c r="K45" s="295">
        <v>11.22</v>
      </c>
      <c r="L45" s="218">
        <v>12.46</v>
      </c>
      <c r="M45" s="218">
        <v>102</v>
      </c>
      <c r="N45" s="218">
        <v>123</v>
      </c>
      <c r="O45" s="55"/>
    </row>
    <row r="46" spans="1:15" s="54" customFormat="1" ht="15" customHeight="1" x14ac:dyDescent="0.25">
      <c r="A46" s="153"/>
      <c r="B46" s="188" t="s">
        <v>187</v>
      </c>
      <c r="C46" s="82">
        <v>42</v>
      </c>
      <c r="D46" s="82">
        <v>50</v>
      </c>
      <c r="E46" s="82">
        <v>33.6</v>
      </c>
      <c r="F46" s="82">
        <v>40</v>
      </c>
      <c r="G46" s="165"/>
      <c r="H46" s="165"/>
      <c r="I46" s="165"/>
      <c r="J46" s="165"/>
      <c r="K46" s="165"/>
      <c r="L46" s="165"/>
      <c r="M46" s="165"/>
      <c r="N46" s="165"/>
      <c r="O46" s="55"/>
    </row>
    <row r="47" spans="1:15" s="54" customFormat="1" ht="15" customHeight="1" x14ac:dyDescent="0.25">
      <c r="A47" s="153"/>
      <c r="B47" s="188" t="s">
        <v>20</v>
      </c>
      <c r="C47" s="82">
        <v>8</v>
      </c>
      <c r="D47" s="82">
        <v>9</v>
      </c>
      <c r="E47" s="82">
        <v>8</v>
      </c>
      <c r="F47" s="82">
        <v>9</v>
      </c>
      <c r="G47" s="165"/>
      <c r="H47" s="165"/>
      <c r="I47" s="165"/>
      <c r="J47" s="165"/>
      <c r="K47" s="165"/>
      <c r="L47" s="165"/>
      <c r="M47" s="165"/>
      <c r="N47" s="165"/>
      <c r="O47" s="55"/>
    </row>
    <row r="48" spans="1:15" s="54" customFormat="1" ht="15" customHeight="1" x14ac:dyDescent="0.25">
      <c r="A48" s="153"/>
      <c r="B48" s="188" t="s">
        <v>241</v>
      </c>
      <c r="C48" s="82">
        <v>0.02</v>
      </c>
      <c r="D48" s="82">
        <v>0.03</v>
      </c>
      <c r="E48" s="82">
        <v>0.02</v>
      </c>
      <c r="F48" s="82">
        <v>0.03</v>
      </c>
      <c r="G48" s="165"/>
      <c r="H48" s="165"/>
      <c r="I48" s="165"/>
      <c r="J48" s="165"/>
      <c r="K48" s="165"/>
      <c r="L48" s="165"/>
      <c r="M48" s="165"/>
      <c r="N48" s="165"/>
      <c r="O48" s="55"/>
    </row>
    <row r="49" spans="1:15" s="54" customFormat="1" ht="15" customHeight="1" x14ac:dyDescent="0.25">
      <c r="A49" s="153"/>
      <c r="B49" s="448" t="s">
        <v>21</v>
      </c>
      <c r="C49" s="266"/>
      <c r="D49" s="266"/>
      <c r="E49" s="266">
        <f>E22+E36+E45+E37+E23</f>
        <v>541</v>
      </c>
      <c r="F49" s="266">
        <f t="shared" ref="F49:N49" si="2">F22+F36+F45+F37+F23</f>
        <v>641</v>
      </c>
      <c r="G49" s="266">
        <f t="shared" si="2"/>
        <v>12.370000000000001</v>
      </c>
      <c r="H49" s="266">
        <f t="shared" si="2"/>
        <v>14.899999999999999</v>
      </c>
      <c r="I49" s="266">
        <f t="shared" si="2"/>
        <v>9.5399999999999991</v>
      </c>
      <c r="J49" s="266">
        <f t="shared" si="2"/>
        <v>11.489999999999998</v>
      </c>
      <c r="K49" s="266">
        <f t="shared" si="2"/>
        <v>49.959999999999994</v>
      </c>
      <c r="L49" s="266">
        <f t="shared" si="2"/>
        <v>57.41</v>
      </c>
      <c r="M49" s="266">
        <f t="shared" si="2"/>
        <v>406.25</v>
      </c>
      <c r="N49" s="266">
        <f t="shared" si="2"/>
        <v>480.79999999999995</v>
      </c>
      <c r="O49" s="55"/>
    </row>
    <row r="50" spans="1:15" s="54" customFormat="1" ht="15" customHeight="1" x14ac:dyDescent="0.25">
      <c r="A50" s="366"/>
      <c r="B50" s="566" t="s">
        <v>22</v>
      </c>
      <c r="C50" s="320"/>
      <c r="D50" s="320"/>
      <c r="E50" s="266"/>
      <c r="F50" s="320"/>
      <c r="G50" s="165"/>
      <c r="H50" s="165"/>
      <c r="I50" s="165"/>
      <c r="J50" s="165"/>
      <c r="K50" s="165"/>
      <c r="L50" s="165"/>
      <c r="M50" s="165"/>
      <c r="N50" s="165"/>
      <c r="O50" s="55"/>
    </row>
    <row r="51" spans="1:15" s="54" customFormat="1" ht="15" customHeight="1" x14ac:dyDescent="0.25">
      <c r="A51" s="366" t="s">
        <v>284</v>
      </c>
      <c r="B51" s="252" t="s">
        <v>431</v>
      </c>
      <c r="C51" s="258"/>
      <c r="D51" s="258"/>
      <c r="E51" s="258">
        <v>40</v>
      </c>
      <c r="F51" s="258">
        <v>60</v>
      </c>
      <c r="G51" s="110">
        <v>0.59</v>
      </c>
      <c r="H51" s="110">
        <v>0.73</v>
      </c>
      <c r="I51" s="110">
        <v>0.04</v>
      </c>
      <c r="J51" s="110">
        <v>0.05</v>
      </c>
      <c r="K51" s="110">
        <v>5.74</v>
      </c>
      <c r="L51" s="110">
        <v>7.17</v>
      </c>
      <c r="M51" s="110">
        <v>25.68</v>
      </c>
      <c r="N51" s="110">
        <v>32.1</v>
      </c>
      <c r="O51" s="55"/>
    </row>
    <row r="52" spans="1:15" s="54" customFormat="1" ht="15" customHeight="1" x14ac:dyDescent="0.25">
      <c r="A52" s="569"/>
      <c r="B52" s="206" t="s">
        <v>16</v>
      </c>
      <c r="C52" s="84">
        <v>8</v>
      </c>
      <c r="D52" s="85">
        <v>9</v>
      </c>
      <c r="E52" s="84">
        <v>7.2</v>
      </c>
      <c r="F52" s="84">
        <v>8.1</v>
      </c>
      <c r="G52" s="467"/>
      <c r="H52" s="467"/>
      <c r="I52" s="467"/>
      <c r="J52" s="467"/>
      <c r="K52" s="467"/>
      <c r="L52" s="467"/>
      <c r="M52" s="467"/>
      <c r="N52" s="467"/>
      <c r="O52" s="55"/>
    </row>
    <row r="53" spans="1:15" s="54" customFormat="1" ht="15" customHeight="1" x14ac:dyDescent="0.25">
      <c r="A53" s="569"/>
      <c r="B53" s="188" t="s">
        <v>20</v>
      </c>
      <c r="C53" s="173">
        <v>0.5</v>
      </c>
      <c r="D53" s="173">
        <v>0.55000000000000004</v>
      </c>
      <c r="E53" s="173">
        <v>0.5</v>
      </c>
      <c r="F53" s="173">
        <v>0.55000000000000004</v>
      </c>
      <c r="G53" s="467"/>
      <c r="H53" s="467"/>
      <c r="I53" s="467"/>
      <c r="J53" s="467"/>
      <c r="K53" s="467"/>
      <c r="L53" s="467"/>
      <c r="M53" s="467"/>
      <c r="N53" s="467"/>
      <c r="O53" s="55"/>
    </row>
    <row r="54" spans="1:15" s="54" customFormat="1" ht="15" customHeight="1" thickBot="1" x14ac:dyDescent="0.3">
      <c r="A54" s="569"/>
      <c r="B54" s="119" t="s">
        <v>178</v>
      </c>
      <c r="C54" s="173">
        <v>40</v>
      </c>
      <c r="D54" s="173">
        <v>55</v>
      </c>
      <c r="E54" s="84">
        <v>36.799999999999997</v>
      </c>
      <c r="F54" s="84">
        <v>50.6</v>
      </c>
      <c r="G54" s="467"/>
      <c r="H54" s="467"/>
      <c r="I54" s="467"/>
      <c r="J54" s="467"/>
      <c r="K54" s="467"/>
      <c r="L54" s="467"/>
      <c r="M54" s="467"/>
      <c r="N54" s="467"/>
      <c r="O54" s="55"/>
    </row>
    <row r="55" spans="1:15" s="54" customFormat="1" ht="15" customHeight="1" thickBot="1" x14ac:dyDescent="0.3">
      <c r="A55" s="366" t="s">
        <v>363</v>
      </c>
      <c r="B55" s="570" t="s">
        <v>432</v>
      </c>
      <c r="C55" s="84"/>
      <c r="D55" s="85"/>
      <c r="E55" s="258">
        <v>150</v>
      </c>
      <c r="F55" s="258">
        <v>180</v>
      </c>
      <c r="G55" s="376">
        <v>4.5</v>
      </c>
      <c r="H55" s="376">
        <v>5.4</v>
      </c>
      <c r="I55" s="376">
        <v>12</v>
      </c>
      <c r="J55" s="376">
        <v>14.4</v>
      </c>
      <c r="K55" s="449">
        <v>14.73</v>
      </c>
      <c r="L55" s="376">
        <v>17.68</v>
      </c>
      <c r="M55" s="376">
        <v>168.8</v>
      </c>
      <c r="N55" s="450">
        <v>202.56</v>
      </c>
      <c r="O55" s="55"/>
    </row>
    <row r="56" spans="1:15" s="54" customFormat="1" ht="15" customHeight="1" x14ac:dyDescent="0.25">
      <c r="A56" s="569" t="s">
        <v>434</v>
      </c>
      <c r="B56" s="571" t="s">
        <v>433</v>
      </c>
      <c r="C56" s="84"/>
      <c r="D56" s="84"/>
      <c r="E56" s="292">
        <v>25</v>
      </c>
      <c r="F56" s="292">
        <v>30</v>
      </c>
      <c r="G56" s="101">
        <v>0.1</v>
      </c>
      <c r="H56" s="101">
        <v>0.2</v>
      </c>
      <c r="I56" s="101">
        <v>0.1</v>
      </c>
      <c r="J56" s="101">
        <v>0.1</v>
      </c>
      <c r="K56" s="101">
        <v>16</v>
      </c>
      <c r="L56" s="101">
        <v>19.2</v>
      </c>
      <c r="M56" s="101">
        <v>61.11</v>
      </c>
      <c r="N56" s="101">
        <v>73.400000000000006</v>
      </c>
      <c r="O56" s="55"/>
    </row>
    <row r="57" spans="1:15" s="54" customFormat="1" ht="15" customHeight="1" x14ac:dyDescent="0.25">
      <c r="A57" s="569"/>
      <c r="B57" s="100" t="s">
        <v>39</v>
      </c>
      <c r="C57" s="101">
        <v>80</v>
      </c>
      <c r="D57" s="101">
        <v>110</v>
      </c>
      <c r="E57" s="82">
        <v>78.8</v>
      </c>
      <c r="F57" s="82">
        <v>108.36</v>
      </c>
      <c r="G57" s="467"/>
      <c r="H57" s="467"/>
      <c r="I57" s="467"/>
      <c r="J57" s="467"/>
      <c r="K57" s="467"/>
      <c r="L57" s="467"/>
      <c r="M57" s="467"/>
      <c r="N57" s="467"/>
      <c r="O57" s="55"/>
    </row>
    <row r="58" spans="1:15" s="54" customFormat="1" ht="15" customHeight="1" x14ac:dyDescent="0.25">
      <c r="A58" s="569"/>
      <c r="B58" s="100" t="s">
        <v>19</v>
      </c>
      <c r="C58" s="101">
        <v>14</v>
      </c>
      <c r="D58" s="101">
        <v>14</v>
      </c>
      <c r="E58" s="37">
        <v>14</v>
      </c>
      <c r="F58" s="37">
        <v>14</v>
      </c>
      <c r="G58" s="467"/>
      <c r="H58" s="467"/>
      <c r="I58" s="467"/>
      <c r="J58" s="467"/>
      <c r="K58" s="467"/>
      <c r="L58" s="467"/>
      <c r="M58" s="467"/>
      <c r="N58" s="467"/>
      <c r="O58" s="55"/>
    </row>
    <row r="59" spans="1:15" s="54" customFormat="1" ht="15" customHeight="1" x14ac:dyDescent="0.25">
      <c r="A59" s="569"/>
      <c r="B59" s="100" t="s">
        <v>20</v>
      </c>
      <c r="C59" s="84">
        <v>4</v>
      </c>
      <c r="D59" s="85">
        <v>6</v>
      </c>
      <c r="E59" s="118">
        <v>4</v>
      </c>
      <c r="F59" s="118">
        <v>6</v>
      </c>
      <c r="G59" s="467"/>
      <c r="H59" s="467"/>
      <c r="I59" s="467"/>
      <c r="J59" s="467"/>
      <c r="K59" s="467"/>
      <c r="L59" s="467"/>
      <c r="M59" s="467"/>
      <c r="N59" s="467"/>
      <c r="O59" s="55"/>
    </row>
    <row r="60" spans="1:15" s="54" customFormat="1" ht="15" customHeight="1" x14ac:dyDescent="0.25">
      <c r="A60" s="569"/>
      <c r="B60" s="100" t="s">
        <v>325</v>
      </c>
      <c r="C60" s="101">
        <v>11</v>
      </c>
      <c r="D60" s="101">
        <v>11</v>
      </c>
      <c r="E60" s="118">
        <v>9.24</v>
      </c>
      <c r="F60" s="118">
        <v>9.24</v>
      </c>
      <c r="G60" s="467"/>
      <c r="H60" s="467"/>
      <c r="I60" s="467"/>
      <c r="J60" s="467"/>
      <c r="K60" s="467"/>
      <c r="L60" s="467"/>
      <c r="M60" s="467"/>
      <c r="N60" s="467"/>
      <c r="O60" s="55"/>
    </row>
    <row r="61" spans="1:15" s="54" customFormat="1" ht="15" customHeight="1" x14ac:dyDescent="0.25">
      <c r="A61" s="569"/>
      <c r="B61" s="100" t="s">
        <v>51</v>
      </c>
      <c r="C61" s="290">
        <v>8</v>
      </c>
      <c r="D61" s="572">
        <v>10</v>
      </c>
      <c r="E61" s="37">
        <v>5.09</v>
      </c>
      <c r="F61" s="37">
        <v>6.36</v>
      </c>
      <c r="G61" s="467"/>
      <c r="H61" s="467"/>
      <c r="I61" s="467"/>
      <c r="J61" s="467"/>
      <c r="K61" s="467"/>
      <c r="L61" s="467"/>
      <c r="M61" s="467"/>
      <c r="N61" s="467"/>
      <c r="O61" s="55"/>
    </row>
    <row r="62" spans="1:15" s="54" customFormat="1" ht="15" customHeight="1" x14ac:dyDescent="0.25">
      <c r="A62" s="569"/>
      <c r="B62" s="100" t="s">
        <v>19</v>
      </c>
      <c r="C62" s="101">
        <v>7</v>
      </c>
      <c r="D62" s="101">
        <v>7</v>
      </c>
      <c r="E62" s="118">
        <v>7</v>
      </c>
      <c r="F62" s="118">
        <v>7</v>
      </c>
      <c r="G62" s="467"/>
      <c r="H62" s="467"/>
      <c r="I62" s="467"/>
      <c r="J62" s="467"/>
      <c r="K62" s="467"/>
      <c r="L62" s="467"/>
      <c r="M62" s="467"/>
      <c r="N62" s="467"/>
      <c r="O62" s="55"/>
    </row>
    <row r="63" spans="1:15" s="54" customFormat="1" ht="15" customHeight="1" x14ac:dyDescent="0.25">
      <c r="A63" s="569"/>
      <c r="B63" s="100" t="s">
        <v>41</v>
      </c>
      <c r="C63" s="101">
        <v>10</v>
      </c>
      <c r="D63" s="572">
        <v>12</v>
      </c>
      <c r="E63" s="37">
        <v>10</v>
      </c>
      <c r="F63" s="37">
        <v>12</v>
      </c>
      <c r="G63" s="467"/>
      <c r="H63" s="467"/>
      <c r="I63" s="467"/>
      <c r="J63" s="467"/>
      <c r="K63" s="467"/>
      <c r="L63" s="467"/>
      <c r="M63" s="467"/>
      <c r="N63" s="467"/>
      <c r="O63" s="55"/>
    </row>
    <row r="64" spans="1:15" s="54" customFormat="1" ht="15" customHeight="1" x14ac:dyDescent="0.25">
      <c r="A64" s="366"/>
      <c r="B64" s="212" t="s">
        <v>183</v>
      </c>
      <c r="C64" s="101">
        <v>3</v>
      </c>
      <c r="D64" s="101">
        <v>3</v>
      </c>
      <c r="E64" s="118">
        <v>3</v>
      </c>
      <c r="F64" s="118">
        <v>3</v>
      </c>
      <c r="G64" s="231"/>
      <c r="H64" s="101"/>
      <c r="I64" s="101"/>
      <c r="J64" s="101"/>
      <c r="K64" s="101"/>
      <c r="L64" s="101"/>
      <c r="M64" s="101"/>
      <c r="N64" s="101"/>
      <c r="O64" s="55"/>
    </row>
    <row r="65" spans="1:15" s="54" customFormat="1" ht="15" customHeight="1" x14ac:dyDescent="0.25">
      <c r="A65" s="573"/>
      <c r="B65" s="124" t="s">
        <v>247</v>
      </c>
      <c r="C65" s="201">
        <v>0.02</v>
      </c>
      <c r="D65" s="217">
        <v>0.03</v>
      </c>
      <c r="E65" s="201">
        <v>0.02</v>
      </c>
      <c r="F65" s="37">
        <v>0.03</v>
      </c>
      <c r="G65" s="231"/>
      <c r="H65" s="101"/>
      <c r="I65" s="101"/>
      <c r="J65" s="101"/>
      <c r="K65" s="101"/>
      <c r="L65" s="101"/>
      <c r="M65" s="101"/>
      <c r="N65" s="101"/>
      <c r="O65" s="55"/>
    </row>
    <row r="66" spans="1:15" s="54" customFormat="1" ht="15" customHeight="1" thickBot="1" x14ac:dyDescent="0.3">
      <c r="A66" s="573"/>
      <c r="B66" s="125" t="s">
        <v>326</v>
      </c>
      <c r="C66" s="118">
        <v>12.75</v>
      </c>
      <c r="D66" s="118">
        <v>13.75</v>
      </c>
      <c r="E66" s="698">
        <v>12</v>
      </c>
      <c r="F66" s="698">
        <v>13</v>
      </c>
      <c r="G66" s="123"/>
      <c r="H66" s="123"/>
      <c r="I66" s="123"/>
      <c r="J66" s="123"/>
      <c r="K66" s="123"/>
      <c r="L66" s="123"/>
      <c r="M66" s="123"/>
      <c r="N66" s="123"/>
      <c r="O66" s="55"/>
    </row>
    <row r="67" spans="1:15" s="54" customFormat="1" ht="15" customHeight="1" thickBot="1" x14ac:dyDescent="0.3">
      <c r="A67" s="573"/>
      <c r="B67" s="375" t="s">
        <v>369</v>
      </c>
      <c r="C67" s="376">
        <v>12.6</v>
      </c>
      <c r="D67" s="377">
        <v>13.65</v>
      </c>
      <c r="E67" s="715"/>
      <c r="F67" s="715"/>
      <c r="G67" s="123"/>
      <c r="H67" s="123"/>
      <c r="I67" s="123"/>
      <c r="J67" s="123"/>
      <c r="K67" s="123"/>
      <c r="L67" s="123"/>
      <c r="M67" s="123"/>
      <c r="N67" s="123"/>
      <c r="O67" s="55"/>
    </row>
    <row r="68" spans="1:15" s="54" customFormat="1" ht="15" customHeight="1" thickBot="1" x14ac:dyDescent="0.3">
      <c r="A68" s="573"/>
      <c r="B68" s="378" t="s">
        <v>370</v>
      </c>
      <c r="C68" s="379">
        <v>12.12</v>
      </c>
      <c r="D68" s="379">
        <v>13.13</v>
      </c>
      <c r="E68" s="715"/>
      <c r="F68" s="715"/>
      <c r="G68" s="123"/>
      <c r="H68" s="123"/>
      <c r="I68" s="123"/>
      <c r="J68" s="123"/>
      <c r="K68" s="123"/>
      <c r="L68" s="123"/>
      <c r="M68" s="123"/>
      <c r="N68" s="123"/>
      <c r="O68" s="55"/>
    </row>
    <row r="69" spans="1:15" s="54" customFormat="1" ht="15" customHeight="1" thickBot="1" x14ac:dyDescent="0.3">
      <c r="A69" s="573"/>
      <c r="B69" s="378" t="s">
        <v>371</v>
      </c>
      <c r="C69" s="380">
        <v>13.2</v>
      </c>
      <c r="D69" s="380">
        <v>14.3</v>
      </c>
      <c r="E69" s="715"/>
      <c r="F69" s="715"/>
      <c r="G69" s="123"/>
      <c r="H69" s="123"/>
      <c r="I69" s="123"/>
      <c r="J69" s="123"/>
      <c r="K69" s="123"/>
      <c r="L69" s="123"/>
      <c r="M69" s="123"/>
      <c r="N69" s="123"/>
      <c r="O69" s="55"/>
    </row>
    <row r="70" spans="1:15" s="54" customFormat="1" ht="15" customHeight="1" thickBot="1" x14ac:dyDescent="0.3">
      <c r="A70" s="573"/>
      <c r="B70" s="378" t="s">
        <v>372</v>
      </c>
      <c r="C70" s="379">
        <v>13.8</v>
      </c>
      <c r="D70" s="379">
        <v>14.95</v>
      </c>
      <c r="E70" s="715"/>
      <c r="F70" s="715"/>
      <c r="G70" s="123"/>
      <c r="H70" s="123"/>
      <c r="I70" s="123"/>
      <c r="J70" s="123"/>
      <c r="K70" s="123"/>
      <c r="L70" s="123"/>
      <c r="M70" s="123"/>
      <c r="N70" s="123"/>
      <c r="O70" s="55"/>
    </row>
    <row r="71" spans="1:15" s="54" customFormat="1" ht="15" customHeight="1" x14ac:dyDescent="0.25">
      <c r="A71" s="573"/>
      <c r="B71" s="100" t="s">
        <v>20</v>
      </c>
      <c r="C71" s="101">
        <v>4</v>
      </c>
      <c r="D71" s="126">
        <v>5</v>
      </c>
      <c r="E71" s="84">
        <v>4</v>
      </c>
      <c r="F71" s="84">
        <v>5</v>
      </c>
      <c r="G71" s="123"/>
      <c r="H71" s="123"/>
      <c r="I71" s="123"/>
      <c r="J71" s="123"/>
      <c r="K71" s="123"/>
      <c r="L71" s="123"/>
      <c r="M71" s="123"/>
      <c r="N71" s="123"/>
      <c r="O71" s="55"/>
    </row>
    <row r="72" spans="1:15" s="54" customFormat="1" ht="15" customHeight="1" x14ac:dyDescent="0.25">
      <c r="A72" s="573"/>
      <c r="B72" s="348" t="s">
        <v>327</v>
      </c>
      <c r="C72" s="201">
        <v>2.8</v>
      </c>
      <c r="D72" s="201">
        <v>4</v>
      </c>
      <c r="E72" s="37">
        <v>2.8</v>
      </c>
      <c r="F72" s="37">
        <v>4</v>
      </c>
      <c r="G72" s="123"/>
      <c r="H72" s="123"/>
      <c r="I72" s="123"/>
      <c r="J72" s="123"/>
      <c r="K72" s="123"/>
      <c r="L72" s="123"/>
      <c r="M72" s="123"/>
      <c r="N72" s="123"/>
      <c r="O72" s="55"/>
    </row>
    <row r="73" spans="1:15" s="54" customFormat="1" ht="15" customHeight="1" thickBot="1" x14ac:dyDescent="0.3">
      <c r="A73" s="573"/>
      <c r="B73" s="125" t="s">
        <v>241</v>
      </c>
      <c r="C73" s="201">
        <v>0.02</v>
      </c>
      <c r="D73" s="201">
        <v>0.03</v>
      </c>
      <c r="E73" s="37">
        <v>0.02</v>
      </c>
      <c r="F73" s="37">
        <v>0.03</v>
      </c>
      <c r="G73" s="123"/>
      <c r="H73" s="123"/>
      <c r="I73" s="123"/>
      <c r="J73" s="123"/>
      <c r="K73" s="123"/>
      <c r="L73" s="123"/>
      <c r="M73" s="123"/>
      <c r="N73" s="123"/>
      <c r="O73" s="55"/>
    </row>
    <row r="74" spans="1:15" s="54" customFormat="1" ht="15" customHeight="1" thickBot="1" x14ac:dyDescent="0.3">
      <c r="A74" s="352" t="s">
        <v>93</v>
      </c>
      <c r="B74" s="314" t="s">
        <v>289</v>
      </c>
      <c r="C74" s="84">
        <v>150</v>
      </c>
      <c r="D74" s="84">
        <v>180</v>
      </c>
      <c r="E74" s="311">
        <v>150</v>
      </c>
      <c r="F74" s="311">
        <v>180</v>
      </c>
      <c r="G74" s="304">
        <v>4.5</v>
      </c>
      <c r="H74" s="304">
        <v>5.4</v>
      </c>
      <c r="I74" s="304">
        <v>5.33</v>
      </c>
      <c r="J74" s="304">
        <v>6.3</v>
      </c>
      <c r="K74" s="305">
        <v>7.1</v>
      </c>
      <c r="L74" s="305">
        <v>8.5</v>
      </c>
      <c r="M74" s="304">
        <v>94.5</v>
      </c>
      <c r="N74" s="304">
        <v>113.4</v>
      </c>
      <c r="O74" s="55"/>
    </row>
    <row r="75" spans="1:15" s="54" customFormat="1" ht="15" customHeight="1" x14ac:dyDescent="0.25">
      <c r="A75" s="352" t="s">
        <v>110</v>
      </c>
      <c r="B75" s="252" t="s">
        <v>67</v>
      </c>
      <c r="C75" s="266">
        <v>20</v>
      </c>
      <c r="D75" s="266">
        <v>40</v>
      </c>
      <c r="E75" s="266">
        <v>20</v>
      </c>
      <c r="F75" s="267">
        <v>40</v>
      </c>
      <c r="G75" s="279">
        <f>(G76+G78)/2</f>
        <v>1.2</v>
      </c>
      <c r="H75" s="279">
        <f t="shared" ref="H75:N75" si="3">(H76+H78)/2</f>
        <v>2.4</v>
      </c>
      <c r="I75" s="279">
        <f t="shared" si="3"/>
        <v>2.35</v>
      </c>
      <c r="J75" s="279">
        <f t="shared" si="3"/>
        <v>4.7</v>
      </c>
      <c r="K75" s="279">
        <f t="shared" si="3"/>
        <v>14.3</v>
      </c>
      <c r="L75" s="279">
        <f t="shared" si="3"/>
        <v>28.6</v>
      </c>
      <c r="M75" s="279">
        <f t="shared" si="3"/>
        <v>83.300000000000011</v>
      </c>
      <c r="N75" s="279">
        <f t="shared" si="3"/>
        <v>166.60000000000002</v>
      </c>
      <c r="O75" s="55"/>
    </row>
    <row r="76" spans="1:15" s="54" customFormat="1" ht="15" customHeight="1" x14ac:dyDescent="0.25">
      <c r="A76" s="352"/>
      <c r="B76" s="252" t="s">
        <v>161</v>
      </c>
      <c r="C76" s="266">
        <v>20</v>
      </c>
      <c r="D76" s="266">
        <v>40</v>
      </c>
      <c r="E76" s="266">
        <v>20</v>
      </c>
      <c r="F76" s="267">
        <v>40</v>
      </c>
      <c r="G76" s="279">
        <v>1.2</v>
      </c>
      <c r="H76" s="276">
        <v>2.4</v>
      </c>
      <c r="I76" s="276">
        <v>0.9</v>
      </c>
      <c r="J76" s="276">
        <v>1.9</v>
      </c>
      <c r="K76" s="276">
        <v>15</v>
      </c>
      <c r="L76" s="276">
        <v>30</v>
      </c>
      <c r="M76" s="276">
        <v>73.2</v>
      </c>
      <c r="N76" s="276">
        <v>146.4</v>
      </c>
      <c r="O76" s="55"/>
    </row>
    <row r="77" spans="1:15" s="54" customFormat="1" ht="15" customHeight="1" x14ac:dyDescent="0.25">
      <c r="A77" s="352"/>
      <c r="B77" s="252" t="s">
        <v>156</v>
      </c>
      <c r="C77" s="266">
        <v>20</v>
      </c>
      <c r="D77" s="266">
        <v>40</v>
      </c>
      <c r="E77" s="266">
        <v>20</v>
      </c>
      <c r="F77" s="267">
        <v>40</v>
      </c>
      <c r="G77" s="279">
        <v>1.1000000000000001</v>
      </c>
      <c r="H77" s="276">
        <v>2.2000000000000002</v>
      </c>
      <c r="I77" s="276">
        <v>1.3</v>
      </c>
      <c r="J77" s="276">
        <v>2.6</v>
      </c>
      <c r="K77" s="276">
        <v>7</v>
      </c>
      <c r="L77" s="276">
        <v>14</v>
      </c>
      <c r="M77" s="276">
        <v>42.2</v>
      </c>
      <c r="N77" s="276">
        <v>84.4</v>
      </c>
      <c r="O77" s="55"/>
    </row>
    <row r="78" spans="1:15" s="54" customFormat="1" ht="15" customHeight="1" x14ac:dyDescent="0.25">
      <c r="A78" s="352"/>
      <c r="B78" s="252" t="s">
        <v>464</v>
      </c>
      <c r="C78" s="266">
        <v>20</v>
      </c>
      <c r="D78" s="266">
        <v>40</v>
      </c>
      <c r="E78" s="266">
        <v>20</v>
      </c>
      <c r="F78" s="267">
        <v>40</v>
      </c>
      <c r="G78" s="279">
        <v>1.2</v>
      </c>
      <c r="H78" s="276">
        <v>2.4</v>
      </c>
      <c r="I78" s="276">
        <v>3.8</v>
      </c>
      <c r="J78" s="276">
        <v>7.5</v>
      </c>
      <c r="K78" s="276">
        <v>13.6</v>
      </c>
      <c r="L78" s="276">
        <v>27.2</v>
      </c>
      <c r="M78" s="276">
        <v>93.4</v>
      </c>
      <c r="N78" s="276">
        <v>186.8</v>
      </c>
      <c r="O78" s="55"/>
    </row>
    <row r="79" spans="1:15" s="54" customFormat="1" ht="15" customHeight="1" x14ac:dyDescent="0.25">
      <c r="A79" s="153"/>
      <c r="B79" s="448" t="s">
        <v>21</v>
      </c>
      <c r="C79" s="82"/>
      <c r="D79" s="82"/>
      <c r="E79" s="266">
        <f>E51+E75+E74+E55+E56</f>
        <v>385</v>
      </c>
      <c r="F79" s="266">
        <f t="shared" ref="F79:N79" si="4">F51+F75+F74+F55+F56</f>
        <v>490</v>
      </c>
      <c r="G79" s="266">
        <f>G51+G75+G74+G55+G56</f>
        <v>10.889999999999999</v>
      </c>
      <c r="H79" s="266">
        <f t="shared" si="4"/>
        <v>14.13</v>
      </c>
      <c r="I79" s="266">
        <f t="shared" si="4"/>
        <v>19.82</v>
      </c>
      <c r="J79" s="266">
        <f t="shared" si="4"/>
        <v>25.550000000000004</v>
      </c>
      <c r="K79" s="266">
        <f t="shared" si="4"/>
        <v>57.870000000000005</v>
      </c>
      <c r="L79" s="266">
        <f t="shared" si="4"/>
        <v>81.150000000000006</v>
      </c>
      <c r="M79" s="266">
        <f t="shared" si="4"/>
        <v>433.39000000000004</v>
      </c>
      <c r="N79" s="266">
        <f t="shared" si="4"/>
        <v>588.06000000000006</v>
      </c>
      <c r="O79" s="55"/>
    </row>
    <row r="80" spans="1:15" s="54" customFormat="1" ht="15" customHeight="1" x14ac:dyDescent="0.25">
      <c r="A80" s="373"/>
      <c r="B80" s="448" t="s">
        <v>26</v>
      </c>
      <c r="C80" s="266"/>
      <c r="D80" s="266"/>
      <c r="E80" s="266"/>
      <c r="F80" s="320"/>
      <c r="G80" s="165"/>
      <c r="H80" s="165"/>
      <c r="I80" s="165"/>
      <c r="J80" s="165"/>
      <c r="K80" s="165"/>
      <c r="L80" s="165"/>
      <c r="M80" s="165"/>
      <c r="N80" s="165"/>
      <c r="O80" s="55"/>
    </row>
    <row r="81" spans="1:15" s="54" customFormat="1" ht="15" customHeight="1" x14ac:dyDescent="0.25">
      <c r="A81" s="632" t="s">
        <v>353</v>
      </c>
      <c r="B81" s="192" t="s">
        <v>27</v>
      </c>
      <c r="C81" s="84">
        <v>23</v>
      </c>
      <c r="D81" s="84">
        <v>23</v>
      </c>
      <c r="E81" s="292">
        <v>23</v>
      </c>
      <c r="F81" s="292">
        <v>23</v>
      </c>
      <c r="G81" s="110">
        <v>1.56</v>
      </c>
      <c r="H81" s="110">
        <v>1.56</v>
      </c>
      <c r="I81" s="110">
        <v>0.19</v>
      </c>
      <c r="J81" s="110">
        <v>0.19</v>
      </c>
      <c r="K81" s="110">
        <v>11.59</v>
      </c>
      <c r="L81" s="110">
        <v>11.59</v>
      </c>
      <c r="M81" s="110">
        <v>54.38</v>
      </c>
      <c r="N81" s="110">
        <v>54.38</v>
      </c>
      <c r="O81" s="55"/>
    </row>
    <row r="82" spans="1:15" s="54" customFormat="1" ht="15" customHeight="1" x14ac:dyDescent="0.25">
      <c r="A82" s="634"/>
      <c r="B82" s="192" t="s">
        <v>28</v>
      </c>
      <c r="C82" s="84">
        <v>40</v>
      </c>
      <c r="D82" s="84">
        <v>50</v>
      </c>
      <c r="E82" s="258">
        <v>40</v>
      </c>
      <c r="F82" s="258">
        <v>50</v>
      </c>
      <c r="G82" s="110">
        <v>2.2200000000000002</v>
      </c>
      <c r="H82" s="110">
        <v>2.78</v>
      </c>
      <c r="I82" s="110">
        <v>0.45</v>
      </c>
      <c r="J82" s="110">
        <v>0.56000000000000005</v>
      </c>
      <c r="K82" s="110">
        <v>19.68</v>
      </c>
      <c r="L82" s="110">
        <v>24.6</v>
      </c>
      <c r="M82" s="110">
        <v>91.66</v>
      </c>
      <c r="N82" s="110">
        <v>114.58</v>
      </c>
      <c r="O82" s="55"/>
    </row>
    <row r="83" spans="1:15" s="54" customFormat="1" ht="15" customHeight="1" x14ac:dyDescent="0.25">
      <c r="A83" s="635"/>
      <c r="B83" s="192" t="s">
        <v>29</v>
      </c>
      <c r="C83" s="179">
        <v>3</v>
      </c>
      <c r="D83" s="179">
        <v>3</v>
      </c>
      <c r="E83" s="292">
        <v>3</v>
      </c>
      <c r="F83" s="292">
        <v>3</v>
      </c>
      <c r="G83" s="110"/>
      <c r="H83" s="110"/>
      <c r="I83" s="110"/>
      <c r="J83" s="110"/>
      <c r="K83" s="110"/>
      <c r="L83" s="110"/>
      <c r="M83" s="110"/>
      <c r="N83" s="110"/>
      <c r="O83" s="55"/>
    </row>
    <row r="84" spans="1:15" s="54" customFormat="1" ht="15" customHeight="1" x14ac:dyDescent="0.25">
      <c r="A84" s="382"/>
      <c r="B84" s="192" t="s">
        <v>21</v>
      </c>
      <c r="C84" s="84"/>
      <c r="D84" s="84"/>
      <c r="E84" s="292">
        <f>E81+E82+E83</f>
        <v>66</v>
      </c>
      <c r="F84" s="292">
        <f>F81+F82+F83</f>
        <v>76</v>
      </c>
      <c r="G84" s="110">
        <f>G81+G82</f>
        <v>3.7800000000000002</v>
      </c>
      <c r="H84" s="110">
        <f t="shared" ref="H84:N84" si="5">H81+H82</f>
        <v>4.34</v>
      </c>
      <c r="I84" s="110">
        <f t="shared" si="5"/>
        <v>0.64</v>
      </c>
      <c r="J84" s="110">
        <f t="shared" si="5"/>
        <v>0.75</v>
      </c>
      <c r="K84" s="110">
        <f t="shared" si="5"/>
        <v>31.27</v>
      </c>
      <c r="L84" s="110">
        <f t="shared" si="5"/>
        <v>36.19</v>
      </c>
      <c r="M84" s="110">
        <f t="shared" si="5"/>
        <v>146.04</v>
      </c>
      <c r="N84" s="110">
        <f t="shared" si="5"/>
        <v>168.96</v>
      </c>
      <c r="O84" s="55"/>
    </row>
    <row r="85" spans="1:15" s="54" customFormat="1" ht="15" customHeight="1" x14ac:dyDescent="0.25">
      <c r="A85" s="373"/>
      <c r="B85" s="448" t="s">
        <v>30</v>
      </c>
      <c r="C85" s="266"/>
      <c r="D85" s="266"/>
      <c r="E85" s="320">
        <f t="shared" ref="E85:N85" si="6">E17+E20+E49+E79+E84</f>
        <v>1512</v>
      </c>
      <c r="F85" s="320">
        <f t="shared" si="6"/>
        <v>1831</v>
      </c>
      <c r="G85" s="320">
        <f>G17+G20+G49+G79+G84</f>
        <v>43.64</v>
      </c>
      <c r="H85" s="320">
        <f t="shared" si="6"/>
        <v>54.489999999999995</v>
      </c>
      <c r="I85" s="320">
        <f t="shared" si="6"/>
        <v>45.879999999999995</v>
      </c>
      <c r="J85" s="320">
        <f t="shared" si="6"/>
        <v>60.81</v>
      </c>
      <c r="K85" s="320">
        <f t="shared" si="6"/>
        <v>198.92000000000002</v>
      </c>
      <c r="L85" s="320">
        <f t="shared" si="6"/>
        <v>248.62</v>
      </c>
      <c r="M85" s="320">
        <f t="shared" si="6"/>
        <v>1407.67</v>
      </c>
      <c r="N85" s="320">
        <f t="shared" si="6"/>
        <v>1817.77</v>
      </c>
      <c r="O85" s="55"/>
    </row>
    <row r="86" spans="1:15" ht="18.75" customHeight="1" x14ac:dyDescent="0.55000000000000004">
      <c r="A86" s="355"/>
      <c r="B86" s="670" t="s">
        <v>396</v>
      </c>
      <c r="C86" s="670"/>
      <c r="D86" s="670"/>
      <c r="E86" s="670"/>
      <c r="F86" s="671"/>
      <c r="G86" s="156">
        <v>42</v>
      </c>
      <c r="H86" s="156">
        <v>54</v>
      </c>
      <c r="I86" s="156">
        <v>47</v>
      </c>
      <c r="J86" s="156">
        <v>60</v>
      </c>
      <c r="K86" s="156">
        <v>203</v>
      </c>
      <c r="L86" s="156">
        <v>261</v>
      </c>
      <c r="M86" s="156">
        <v>1400</v>
      </c>
      <c r="N86" s="156">
        <v>1800</v>
      </c>
    </row>
    <row r="87" spans="1:15" ht="15.75" customHeight="1" x14ac:dyDescent="0.55000000000000004">
      <c r="A87" s="383"/>
      <c r="B87" s="324" t="s">
        <v>177</v>
      </c>
      <c r="C87" s="324"/>
      <c r="D87" s="324"/>
      <c r="E87" s="324"/>
      <c r="F87" s="325"/>
      <c r="G87" s="326">
        <f t="shared" ref="G87:N87" si="7">G85*100/G86</f>
        <v>103.9047619047619</v>
      </c>
      <c r="H87" s="326">
        <f t="shared" si="7"/>
        <v>100.90740740740739</v>
      </c>
      <c r="I87" s="326">
        <f t="shared" si="7"/>
        <v>97.61702127659575</v>
      </c>
      <c r="J87" s="326">
        <f t="shared" si="7"/>
        <v>101.35</v>
      </c>
      <c r="K87" s="326">
        <f t="shared" si="7"/>
        <v>97.990147783251231</v>
      </c>
      <c r="L87" s="326">
        <f t="shared" si="7"/>
        <v>95.256704980842912</v>
      </c>
      <c r="M87" s="326">
        <f t="shared" si="7"/>
        <v>100.54785714285714</v>
      </c>
      <c r="N87" s="326">
        <f t="shared" si="7"/>
        <v>100.98722222222223</v>
      </c>
    </row>
    <row r="88" spans="1:15" ht="17.25" customHeight="1" x14ac:dyDescent="0.55000000000000004">
      <c r="A88" s="383"/>
      <c r="B88" s="672" t="s">
        <v>384</v>
      </c>
      <c r="C88" s="672"/>
      <c r="D88" s="672"/>
      <c r="E88" s="672"/>
      <c r="F88" s="673"/>
      <c r="G88" s="311">
        <f>G87-100</f>
        <v>3.904761904761898</v>
      </c>
      <c r="H88" s="311">
        <f t="shared" ref="H88:N88" si="8">H87-100</f>
        <v>0.90740740740739056</v>
      </c>
      <c r="I88" s="311">
        <f t="shared" si="8"/>
        <v>-2.3829787234042499</v>
      </c>
      <c r="J88" s="311">
        <f t="shared" si="8"/>
        <v>1.3499999999999943</v>
      </c>
      <c r="K88" s="311">
        <f t="shared" si="8"/>
        <v>-2.0098522167487687</v>
      </c>
      <c r="L88" s="311">
        <f t="shared" si="8"/>
        <v>-4.7432950191570882</v>
      </c>
      <c r="M88" s="311">
        <f t="shared" si="8"/>
        <v>0.54785714285713993</v>
      </c>
      <c r="N88" s="311">
        <f t="shared" si="8"/>
        <v>0.98722222222222911</v>
      </c>
    </row>
    <row r="89" spans="1:15" ht="15" customHeight="1" x14ac:dyDescent="0.55000000000000004">
      <c r="A89" s="384"/>
      <c r="B89" s="155" t="s">
        <v>397</v>
      </c>
      <c r="C89" s="664" t="s">
        <v>406</v>
      </c>
      <c r="D89" s="665"/>
      <c r="E89" s="665"/>
      <c r="F89" s="666"/>
      <c r="G89" s="519"/>
      <c r="H89" s="496"/>
      <c r="I89" s="496"/>
      <c r="J89" s="496"/>
      <c r="K89" s="667" t="s">
        <v>407</v>
      </c>
      <c r="L89" s="668"/>
      <c r="M89" s="668"/>
      <c r="N89" s="669"/>
    </row>
    <row r="90" spans="1:15" ht="35.25" customHeight="1" x14ac:dyDescent="0.55000000000000004">
      <c r="A90" s="384"/>
      <c r="B90" s="334" t="s">
        <v>164</v>
      </c>
      <c r="C90" s="335" t="s">
        <v>400</v>
      </c>
      <c r="D90" s="335" t="s">
        <v>401</v>
      </c>
      <c r="E90" s="336">
        <f>E17</f>
        <v>370</v>
      </c>
      <c r="F90" s="336">
        <f>F17</f>
        <v>444</v>
      </c>
      <c r="G90" s="337"/>
      <c r="H90" s="337"/>
      <c r="I90" s="337"/>
      <c r="J90" s="337"/>
      <c r="K90" s="335" t="s">
        <v>408</v>
      </c>
      <c r="L90" s="335" t="s">
        <v>409</v>
      </c>
      <c r="M90" s="336">
        <f>M17</f>
        <v>376.39</v>
      </c>
      <c r="N90" s="336">
        <f>N17</f>
        <v>517.25</v>
      </c>
    </row>
    <row r="91" spans="1:15" ht="28.5" customHeight="1" x14ac:dyDescent="0.55000000000000004">
      <c r="A91" s="384"/>
      <c r="B91" s="334" t="s">
        <v>398</v>
      </c>
      <c r="C91" s="335" t="s">
        <v>402</v>
      </c>
      <c r="D91" s="335" t="s">
        <v>402</v>
      </c>
      <c r="E91" s="336">
        <f>E20</f>
        <v>150</v>
      </c>
      <c r="F91" s="336">
        <f>F20</f>
        <v>180</v>
      </c>
      <c r="G91" s="337"/>
      <c r="H91" s="337"/>
      <c r="I91" s="337"/>
      <c r="J91" s="337"/>
      <c r="K91" s="335" t="s">
        <v>411</v>
      </c>
      <c r="L91" s="335" t="s">
        <v>410</v>
      </c>
      <c r="M91" s="336">
        <f>M20</f>
        <v>45.6</v>
      </c>
      <c r="N91" s="336">
        <f>N20</f>
        <v>62.7</v>
      </c>
    </row>
    <row r="92" spans="1:15" ht="26.25" customHeight="1" x14ac:dyDescent="0.55000000000000004">
      <c r="A92" s="384"/>
      <c r="B92" s="334" t="s">
        <v>166</v>
      </c>
      <c r="C92" s="335" t="s">
        <v>403</v>
      </c>
      <c r="D92" s="335" t="s">
        <v>404</v>
      </c>
      <c r="E92" s="336">
        <f>E49+33</f>
        <v>574</v>
      </c>
      <c r="F92" s="336">
        <f>F49+33</f>
        <v>674</v>
      </c>
      <c r="G92" s="337"/>
      <c r="H92" s="337"/>
      <c r="I92" s="337"/>
      <c r="J92" s="337"/>
      <c r="K92" s="335" t="s">
        <v>413</v>
      </c>
      <c r="L92" s="335" t="s">
        <v>414</v>
      </c>
      <c r="M92" s="336">
        <f>M49</f>
        <v>406.25</v>
      </c>
      <c r="N92" s="336">
        <f>N49</f>
        <v>480.79999999999995</v>
      </c>
    </row>
    <row r="93" spans="1:15" ht="28.5" customHeight="1" x14ac:dyDescent="0.55000000000000004">
      <c r="A93" s="384"/>
      <c r="B93" s="334" t="s">
        <v>399</v>
      </c>
      <c r="C93" s="335" t="s">
        <v>401</v>
      </c>
      <c r="D93" s="335" t="s">
        <v>405</v>
      </c>
      <c r="E93" s="336">
        <f>E79+E84+33</f>
        <v>484</v>
      </c>
      <c r="F93" s="336">
        <f>F79+33</f>
        <v>523</v>
      </c>
      <c r="G93" s="156"/>
      <c r="H93" s="156"/>
      <c r="I93" s="156"/>
      <c r="J93" s="156"/>
      <c r="K93" s="335" t="s">
        <v>412</v>
      </c>
      <c r="L93" s="335" t="s">
        <v>415</v>
      </c>
      <c r="M93" s="336">
        <f>M79</f>
        <v>433.39000000000004</v>
      </c>
      <c r="N93" s="336">
        <f>N79</f>
        <v>588.06000000000006</v>
      </c>
    </row>
    <row r="94" spans="1:15" ht="26.25" customHeight="1" thickBot="1" x14ac:dyDescent="0.6">
      <c r="A94" s="574"/>
      <c r="B94" s="659" t="s">
        <v>473</v>
      </c>
      <c r="C94" s="338"/>
      <c r="D94" s="338"/>
      <c r="E94" s="339">
        <f>E85</f>
        <v>1512</v>
      </c>
      <c r="F94" s="339">
        <f>F85</f>
        <v>1831</v>
      </c>
      <c r="G94" s="337"/>
      <c r="H94" s="337"/>
      <c r="I94" s="337"/>
      <c r="J94" s="337"/>
      <c r="K94" s="335" t="s">
        <v>474</v>
      </c>
      <c r="L94" s="335" t="s">
        <v>475</v>
      </c>
      <c r="M94" s="340">
        <f>M85</f>
        <v>1407.67</v>
      </c>
      <c r="N94" s="340">
        <f>N85</f>
        <v>1817.77</v>
      </c>
    </row>
    <row r="95" spans="1:15" ht="25.5" customHeight="1" thickBot="1" x14ac:dyDescent="0.6">
      <c r="A95" s="575"/>
      <c r="B95" s="660"/>
      <c r="C95" s="661" t="s">
        <v>384</v>
      </c>
      <c r="D95" s="662"/>
      <c r="E95" s="662"/>
      <c r="F95" s="662"/>
      <c r="G95" s="662"/>
      <c r="H95" s="662"/>
      <c r="I95" s="662"/>
      <c r="J95" s="663"/>
      <c r="K95" s="337"/>
      <c r="L95" s="337"/>
      <c r="M95" s="341">
        <f>M88</f>
        <v>0.54785714285713993</v>
      </c>
      <c r="N95" s="341">
        <f>N88</f>
        <v>0.98722222222222911</v>
      </c>
    </row>
  </sheetData>
  <mergeCells count="20">
    <mergeCell ref="B94:B95"/>
    <mergeCell ref="C95:J95"/>
    <mergeCell ref="B86:F86"/>
    <mergeCell ref="B88:F88"/>
    <mergeCell ref="C89:F89"/>
    <mergeCell ref="K89:N89"/>
    <mergeCell ref="M2:N4"/>
    <mergeCell ref="E66:E70"/>
    <mergeCell ref="F66:F70"/>
    <mergeCell ref="A6:A7"/>
    <mergeCell ref="A81:A83"/>
    <mergeCell ref="C29:C30"/>
    <mergeCell ref="D29:D30"/>
    <mergeCell ref="A2:A4"/>
    <mergeCell ref="G4:H4"/>
    <mergeCell ref="I4:J4"/>
    <mergeCell ref="K4:L4"/>
    <mergeCell ref="B2:B4"/>
    <mergeCell ref="G2:L3"/>
    <mergeCell ref="C2:F3"/>
  </mergeCells>
  <pageMargins left="0" right="0" top="0" bottom="0" header="0" footer="0"/>
  <pageSetup paperSize="9" scale="58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0"/>
  <sheetViews>
    <sheetView view="pageLayout" topLeftCell="A85" zoomScaleNormal="100" zoomScaleSheetLayoutView="82" workbookViewId="0">
      <selection activeCell="F93" sqref="F93"/>
    </sheetView>
  </sheetViews>
  <sheetFormatPr defaultRowHeight="38.25" x14ac:dyDescent="0.55000000000000004"/>
  <cols>
    <col min="1" max="1" width="14.7109375" style="5" customWidth="1"/>
    <col min="2" max="2" width="53.7109375" style="1" customWidth="1"/>
    <col min="3" max="14" width="8.7109375" style="1" customWidth="1"/>
    <col min="15" max="16384" width="9.140625" style="1"/>
  </cols>
  <sheetData>
    <row r="1" spans="1:14" ht="10.5" customHeight="1" x14ac:dyDescent="0.55000000000000004">
      <c r="A1" s="644" t="s">
        <v>90</v>
      </c>
      <c r="B1" s="749" t="s">
        <v>520</v>
      </c>
      <c r="C1" s="752" t="s">
        <v>168</v>
      </c>
      <c r="D1" s="753"/>
      <c r="E1" s="754"/>
      <c r="F1" s="755"/>
      <c r="G1" s="766" t="s">
        <v>0</v>
      </c>
      <c r="H1" s="766"/>
      <c r="I1" s="766"/>
      <c r="J1" s="766"/>
      <c r="K1" s="766"/>
      <c r="L1" s="766"/>
      <c r="M1" s="752" t="s">
        <v>175</v>
      </c>
      <c r="N1" s="761"/>
    </row>
    <row r="2" spans="1:14" ht="11.25" customHeight="1" x14ac:dyDescent="0.55000000000000004">
      <c r="A2" s="644"/>
      <c r="B2" s="750"/>
      <c r="C2" s="756"/>
      <c r="D2" s="757"/>
      <c r="E2" s="758"/>
      <c r="F2" s="759"/>
      <c r="G2" s="766"/>
      <c r="H2" s="766"/>
      <c r="I2" s="766"/>
      <c r="J2" s="766"/>
      <c r="K2" s="766"/>
      <c r="L2" s="766"/>
      <c r="M2" s="762"/>
      <c r="N2" s="763"/>
    </row>
    <row r="3" spans="1:14" ht="17.25" customHeight="1" x14ac:dyDescent="0.55000000000000004">
      <c r="A3" s="644"/>
      <c r="B3" s="751"/>
      <c r="C3" s="531" t="s">
        <v>1</v>
      </c>
      <c r="D3" s="531" t="s">
        <v>2</v>
      </c>
      <c r="E3" s="531" t="s">
        <v>1</v>
      </c>
      <c r="F3" s="531" t="s">
        <v>2</v>
      </c>
      <c r="G3" s="765" t="s">
        <v>139</v>
      </c>
      <c r="H3" s="765"/>
      <c r="I3" s="765" t="s">
        <v>4</v>
      </c>
      <c r="J3" s="766"/>
      <c r="K3" s="766" t="s">
        <v>3</v>
      </c>
      <c r="L3" s="766"/>
      <c r="M3" s="764"/>
      <c r="N3" s="759"/>
    </row>
    <row r="4" spans="1:14" ht="15" customHeight="1" x14ac:dyDescent="0.55000000000000004">
      <c r="A4" s="153"/>
      <c r="B4" s="532" t="s">
        <v>5</v>
      </c>
      <c r="C4" s="533" t="s">
        <v>135</v>
      </c>
      <c r="D4" s="533" t="s">
        <v>136</v>
      </c>
      <c r="E4" s="533" t="s">
        <v>137</v>
      </c>
      <c r="F4" s="533" t="s">
        <v>137</v>
      </c>
      <c r="G4" s="533" t="s">
        <v>1</v>
      </c>
      <c r="H4" s="533" t="s">
        <v>2</v>
      </c>
      <c r="I4" s="533" t="s">
        <v>1</v>
      </c>
      <c r="J4" s="533" t="s">
        <v>2</v>
      </c>
      <c r="K4" s="533" t="s">
        <v>1</v>
      </c>
      <c r="L4" s="533" t="s">
        <v>2</v>
      </c>
      <c r="M4" s="533" t="s">
        <v>1</v>
      </c>
      <c r="N4" s="533" t="s">
        <v>2</v>
      </c>
    </row>
    <row r="5" spans="1:14" ht="15" customHeight="1" x14ac:dyDescent="0.55000000000000004">
      <c r="A5" s="352" t="s">
        <v>106</v>
      </c>
      <c r="B5" s="501" t="s">
        <v>251</v>
      </c>
      <c r="C5" s="315"/>
      <c r="D5" s="315"/>
      <c r="E5" s="315">
        <v>150</v>
      </c>
      <c r="F5" s="315">
        <v>180</v>
      </c>
      <c r="G5" s="534">
        <v>2.7</v>
      </c>
      <c r="H5" s="534">
        <v>3.4</v>
      </c>
      <c r="I5" s="534">
        <v>2.9</v>
      </c>
      <c r="J5" s="534">
        <v>3.4</v>
      </c>
      <c r="K5" s="534">
        <v>11</v>
      </c>
      <c r="L5" s="534">
        <v>13.1</v>
      </c>
      <c r="M5" s="534">
        <v>81</v>
      </c>
      <c r="N5" s="534">
        <v>97.2</v>
      </c>
    </row>
    <row r="6" spans="1:14" ht="15" customHeight="1" x14ac:dyDescent="0.55000000000000004">
      <c r="A6" s="353"/>
      <c r="B6" s="521" t="s">
        <v>23</v>
      </c>
      <c r="C6" s="148">
        <v>78</v>
      </c>
      <c r="D6" s="148">
        <v>91</v>
      </c>
      <c r="E6" s="148">
        <v>78</v>
      </c>
      <c r="F6" s="148">
        <v>91</v>
      </c>
      <c r="G6" s="535"/>
      <c r="H6" s="535"/>
      <c r="I6" s="535"/>
      <c r="J6" s="535"/>
      <c r="K6" s="535"/>
      <c r="L6" s="535"/>
      <c r="M6" s="535"/>
      <c r="N6" s="535"/>
    </row>
    <row r="7" spans="1:14" ht="15" customHeight="1" x14ac:dyDescent="0.55000000000000004">
      <c r="A7" s="353"/>
      <c r="B7" s="521" t="s">
        <v>20</v>
      </c>
      <c r="C7" s="502">
        <v>4</v>
      </c>
      <c r="D7" s="502">
        <v>6</v>
      </c>
      <c r="E7" s="502">
        <v>4</v>
      </c>
      <c r="F7" s="502">
        <v>6</v>
      </c>
      <c r="G7" s="536"/>
      <c r="H7" s="536"/>
      <c r="I7" s="536"/>
      <c r="J7" s="536"/>
      <c r="K7" s="536"/>
      <c r="L7" s="536"/>
      <c r="M7" s="536"/>
      <c r="N7" s="536"/>
    </row>
    <row r="8" spans="1:14" ht="15" customHeight="1" x14ac:dyDescent="0.55000000000000004">
      <c r="A8" s="353"/>
      <c r="B8" s="521" t="s">
        <v>11</v>
      </c>
      <c r="C8" s="136">
        <v>3</v>
      </c>
      <c r="D8" s="136">
        <v>4</v>
      </c>
      <c r="E8" s="136">
        <v>3</v>
      </c>
      <c r="F8" s="136">
        <v>4</v>
      </c>
      <c r="G8" s="536"/>
      <c r="H8" s="536"/>
      <c r="I8" s="536"/>
      <c r="J8" s="536"/>
      <c r="K8" s="536"/>
      <c r="L8" s="536"/>
      <c r="M8" s="536"/>
      <c r="N8" s="536"/>
    </row>
    <row r="9" spans="1:14" ht="16.5" customHeight="1" thickBot="1" x14ac:dyDescent="0.6">
      <c r="A9" s="353"/>
      <c r="B9" s="521" t="s">
        <v>31</v>
      </c>
      <c r="C9" s="502">
        <v>27</v>
      </c>
      <c r="D9" s="502">
        <v>48</v>
      </c>
      <c r="E9" s="502">
        <v>27</v>
      </c>
      <c r="F9" s="502">
        <v>48</v>
      </c>
      <c r="G9" s="536"/>
      <c r="H9" s="536"/>
      <c r="I9" s="536"/>
      <c r="J9" s="536"/>
      <c r="K9" s="536"/>
      <c r="L9" s="536"/>
      <c r="M9" s="536"/>
      <c r="N9" s="536"/>
    </row>
    <row r="10" spans="1:14" ht="15" customHeight="1" thickBot="1" x14ac:dyDescent="0.6">
      <c r="A10" s="366" t="s">
        <v>91</v>
      </c>
      <c r="B10" s="537" t="s">
        <v>288</v>
      </c>
      <c r="C10" s="309"/>
      <c r="D10" s="309"/>
      <c r="E10" s="309">
        <v>180</v>
      </c>
      <c r="F10" s="309">
        <v>200</v>
      </c>
      <c r="G10" s="218">
        <v>3.4</v>
      </c>
      <c r="H10" s="218">
        <v>3.8</v>
      </c>
      <c r="I10" s="218">
        <v>2.6</v>
      </c>
      <c r="J10" s="218">
        <v>3</v>
      </c>
      <c r="K10" s="295">
        <v>15.9</v>
      </c>
      <c r="L10" s="218">
        <v>18.600000000000001</v>
      </c>
      <c r="M10" s="218">
        <v>237.4</v>
      </c>
      <c r="N10" s="299">
        <v>263.8</v>
      </c>
    </row>
    <row r="11" spans="1:14" ht="15" customHeight="1" x14ac:dyDescent="0.55000000000000004">
      <c r="A11" s="350"/>
      <c r="B11" s="538" t="s">
        <v>8</v>
      </c>
      <c r="C11" s="276">
        <v>30</v>
      </c>
      <c r="D11" s="276">
        <v>35</v>
      </c>
      <c r="E11" s="276">
        <v>30</v>
      </c>
      <c r="F11" s="276">
        <v>35</v>
      </c>
      <c r="G11" s="539"/>
      <c r="H11" s="539"/>
      <c r="I11" s="539"/>
      <c r="J11" s="539"/>
      <c r="K11" s="539"/>
      <c r="L11" s="539"/>
      <c r="M11" s="539"/>
      <c r="N11" s="539"/>
    </row>
    <row r="12" spans="1:14" ht="15" customHeight="1" x14ac:dyDescent="0.55000000000000004">
      <c r="A12" s="350"/>
      <c r="B12" s="538" t="s">
        <v>38</v>
      </c>
      <c r="C12" s="276">
        <v>2.5</v>
      </c>
      <c r="D12" s="276">
        <v>3</v>
      </c>
      <c r="E12" s="276">
        <v>2.5</v>
      </c>
      <c r="F12" s="276">
        <v>3</v>
      </c>
      <c r="G12" s="539"/>
      <c r="H12" s="539"/>
      <c r="I12" s="539"/>
      <c r="J12" s="539"/>
      <c r="K12" s="539"/>
      <c r="L12" s="539"/>
      <c r="M12" s="539"/>
      <c r="N12" s="539"/>
    </row>
    <row r="13" spans="1:14" ht="15" customHeight="1" x14ac:dyDescent="0.55000000000000004">
      <c r="A13" s="352" t="s">
        <v>92</v>
      </c>
      <c r="B13" s="501" t="s">
        <v>44</v>
      </c>
      <c r="C13" s="315"/>
      <c r="D13" s="315"/>
      <c r="E13" s="540">
        <v>35</v>
      </c>
      <c r="F13" s="540">
        <v>56</v>
      </c>
      <c r="G13" s="279">
        <v>1.2</v>
      </c>
      <c r="H13" s="279">
        <v>1.92</v>
      </c>
      <c r="I13" s="279">
        <v>8.3000000000000007</v>
      </c>
      <c r="J13" s="279">
        <v>13.8</v>
      </c>
      <c r="K13" s="279">
        <v>7.75</v>
      </c>
      <c r="L13" s="279">
        <v>12.4</v>
      </c>
      <c r="M13" s="279">
        <v>59.9</v>
      </c>
      <c r="N13" s="279">
        <v>149.69999999999999</v>
      </c>
    </row>
    <row r="14" spans="1:14" ht="15" customHeight="1" x14ac:dyDescent="0.55000000000000004">
      <c r="A14" s="355"/>
      <c r="B14" s="521" t="s">
        <v>11</v>
      </c>
      <c r="C14" s="502">
        <v>6</v>
      </c>
      <c r="D14" s="502">
        <v>8</v>
      </c>
      <c r="E14" s="502">
        <v>6</v>
      </c>
      <c r="F14" s="502">
        <v>8</v>
      </c>
      <c r="G14" s="536"/>
      <c r="H14" s="536"/>
      <c r="I14" s="536"/>
      <c r="J14" s="536"/>
      <c r="K14" s="536"/>
      <c r="L14" s="536"/>
      <c r="M14" s="536"/>
      <c r="N14" s="536"/>
    </row>
    <row r="15" spans="1:14" ht="15" customHeight="1" x14ac:dyDescent="0.55000000000000004">
      <c r="A15" s="355"/>
      <c r="B15" s="521" t="s">
        <v>12</v>
      </c>
      <c r="C15" s="502">
        <v>30</v>
      </c>
      <c r="D15" s="502">
        <v>50</v>
      </c>
      <c r="E15" s="502">
        <v>30</v>
      </c>
      <c r="F15" s="502">
        <v>50</v>
      </c>
      <c r="G15" s="536"/>
      <c r="H15" s="536"/>
      <c r="I15" s="536"/>
      <c r="J15" s="536"/>
      <c r="K15" s="536"/>
      <c r="L15" s="536"/>
      <c r="M15" s="536"/>
      <c r="N15" s="536"/>
    </row>
    <row r="16" spans="1:14" ht="15" customHeight="1" x14ac:dyDescent="0.55000000000000004">
      <c r="A16" s="351"/>
      <c r="B16" s="501" t="s">
        <v>21</v>
      </c>
      <c r="C16" s="541"/>
      <c r="D16" s="541"/>
      <c r="E16" s="541">
        <f t="shared" ref="E16:N16" si="0">E5+E10++E14</f>
        <v>336</v>
      </c>
      <c r="F16" s="541">
        <f t="shared" si="0"/>
        <v>388</v>
      </c>
      <c r="G16" s="541">
        <f t="shared" si="0"/>
        <v>6.1</v>
      </c>
      <c r="H16" s="541">
        <f t="shared" si="0"/>
        <v>7.1999999999999993</v>
      </c>
      <c r="I16" s="541">
        <f t="shared" si="0"/>
        <v>5.5</v>
      </c>
      <c r="J16" s="541">
        <f t="shared" si="0"/>
        <v>6.4</v>
      </c>
      <c r="K16" s="541">
        <f t="shared" si="0"/>
        <v>26.9</v>
      </c>
      <c r="L16" s="541">
        <f t="shared" si="0"/>
        <v>31.700000000000003</v>
      </c>
      <c r="M16" s="541">
        <f t="shared" si="0"/>
        <v>318.39999999999998</v>
      </c>
      <c r="N16" s="541">
        <f t="shared" si="0"/>
        <v>361</v>
      </c>
    </row>
    <row r="17" spans="1:14" ht="15" customHeight="1" thickBot="1" x14ac:dyDescent="0.6">
      <c r="A17" s="351"/>
      <c r="B17" s="542" t="s">
        <v>13</v>
      </c>
      <c r="C17" s="543"/>
      <c r="D17" s="543"/>
      <c r="E17" s="543"/>
      <c r="F17" s="543"/>
      <c r="G17" s="534"/>
      <c r="H17" s="534"/>
      <c r="I17" s="534"/>
      <c r="J17" s="534"/>
      <c r="K17" s="534"/>
      <c r="L17" s="534"/>
      <c r="M17" s="534"/>
      <c r="N17" s="534"/>
    </row>
    <row r="18" spans="1:14" ht="15" customHeight="1" thickBot="1" x14ac:dyDescent="0.6">
      <c r="A18" s="353" t="s">
        <v>100</v>
      </c>
      <c r="B18" s="501" t="s">
        <v>155</v>
      </c>
      <c r="C18" s="136"/>
      <c r="D18" s="136"/>
      <c r="E18" s="315">
        <v>150</v>
      </c>
      <c r="F18" s="315">
        <v>180</v>
      </c>
      <c r="G18" s="218">
        <v>3.3</v>
      </c>
      <c r="H18" s="218">
        <v>4.5</v>
      </c>
      <c r="I18" s="218">
        <v>1.2</v>
      </c>
      <c r="J18" s="218">
        <v>1.7</v>
      </c>
      <c r="K18" s="218">
        <v>4.7</v>
      </c>
      <c r="L18" s="218">
        <v>6.5</v>
      </c>
      <c r="M18" s="299">
        <v>45.6</v>
      </c>
      <c r="N18" s="299">
        <v>62.7</v>
      </c>
    </row>
    <row r="19" spans="1:14" ht="15" customHeight="1" x14ac:dyDescent="0.55000000000000004">
      <c r="A19" s="353"/>
      <c r="B19" s="522" t="s">
        <v>304</v>
      </c>
      <c r="C19" s="136">
        <v>150</v>
      </c>
      <c r="D19" s="136">
        <v>180</v>
      </c>
      <c r="E19" s="315">
        <v>150</v>
      </c>
      <c r="F19" s="315">
        <v>180</v>
      </c>
      <c r="G19" s="544"/>
      <c r="H19" s="544"/>
      <c r="I19" s="544"/>
      <c r="J19" s="544"/>
      <c r="K19" s="278"/>
      <c r="L19" s="544"/>
      <c r="M19" s="544"/>
      <c r="N19" s="544"/>
    </row>
    <row r="20" spans="1:14" ht="15" customHeight="1" x14ac:dyDescent="0.55000000000000004">
      <c r="A20" s="353"/>
      <c r="B20" s="135" t="s">
        <v>21</v>
      </c>
      <c r="C20" s="541"/>
      <c r="D20" s="541"/>
      <c r="E20" s="541">
        <f>E18</f>
        <v>150</v>
      </c>
      <c r="F20" s="541">
        <f t="shared" ref="F20:N20" si="1">F18</f>
        <v>180</v>
      </c>
      <c r="G20" s="136">
        <f t="shared" si="1"/>
        <v>3.3</v>
      </c>
      <c r="H20" s="136">
        <f t="shared" si="1"/>
        <v>4.5</v>
      </c>
      <c r="I20" s="136">
        <f t="shared" si="1"/>
        <v>1.2</v>
      </c>
      <c r="J20" s="136">
        <f t="shared" si="1"/>
        <v>1.7</v>
      </c>
      <c r="K20" s="136">
        <f t="shared" si="1"/>
        <v>4.7</v>
      </c>
      <c r="L20" s="136">
        <f t="shared" si="1"/>
        <v>6.5</v>
      </c>
      <c r="M20" s="136">
        <f t="shared" si="1"/>
        <v>45.6</v>
      </c>
      <c r="N20" s="136">
        <f t="shared" si="1"/>
        <v>62.7</v>
      </c>
    </row>
    <row r="21" spans="1:14" ht="15" customHeight="1" x14ac:dyDescent="0.55000000000000004">
      <c r="A21" s="351"/>
      <c r="B21" s="542" t="s">
        <v>15</v>
      </c>
      <c r="C21" s="543"/>
      <c r="D21" s="543"/>
      <c r="E21" s="543"/>
      <c r="F21" s="543"/>
      <c r="G21" s="534"/>
      <c r="H21" s="534"/>
      <c r="I21" s="534"/>
      <c r="J21" s="534"/>
      <c r="K21" s="534"/>
      <c r="L21" s="534"/>
      <c r="M21" s="534"/>
      <c r="N21" s="534"/>
    </row>
    <row r="22" spans="1:14" ht="15" customHeight="1" x14ac:dyDescent="0.55000000000000004">
      <c r="A22" s="352" t="s">
        <v>382</v>
      </c>
      <c r="B22" s="501" t="s">
        <v>259</v>
      </c>
      <c r="C22" s="315"/>
      <c r="D22" s="315"/>
      <c r="E22" s="315">
        <v>60</v>
      </c>
      <c r="F22" s="315">
        <v>80</v>
      </c>
      <c r="G22" s="536">
        <v>6.6</v>
      </c>
      <c r="H22" s="536">
        <v>9.8000000000000007</v>
      </c>
      <c r="I22" s="536">
        <v>8.6</v>
      </c>
      <c r="J22" s="536">
        <v>13</v>
      </c>
      <c r="K22" s="536">
        <v>5.9</v>
      </c>
      <c r="L22" s="536">
        <v>8.8000000000000007</v>
      </c>
      <c r="M22" s="536">
        <v>126.1</v>
      </c>
      <c r="N22" s="536">
        <v>189.2</v>
      </c>
    </row>
    <row r="23" spans="1:14" ht="15" customHeight="1" x14ac:dyDescent="0.55000000000000004">
      <c r="A23" s="355"/>
      <c r="B23" s="545" t="s">
        <v>64</v>
      </c>
      <c r="C23" s="136">
        <v>70</v>
      </c>
      <c r="D23" s="136">
        <v>90</v>
      </c>
      <c r="E23" s="502">
        <v>26.42</v>
      </c>
      <c r="F23" s="502">
        <v>33.97</v>
      </c>
      <c r="G23" s="536"/>
      <c r="H23" s="536"/>
      <c r="I23" s="536"/>
      <c r="J23" s="536"/>
      <c r="K23" s="536"/>
      <c r="L23" s="536"/>
      <c r="M23" s="536"/>
      <c r="N23" s="536"/>
    </row>
    <row r="24" spans="1:14" ht="15" customHeight="1" x14ac:dyDescent="0.55000000000000004">
      <c r="A24" s="355"/>
      <c r="B24" s="283" t="s">
        <v>317</v>
      </c>
      <c r="C24" s="136">
        <v>15</v>
      </c>
      <c r="D24" s="284">
        <v>16</v>
      </c>
      <c r="E24" s="502">
        <v>12</v>
      </c>
      <c r="F24" s="502">
        <v>12.8</v>
      </c>
      <c r="G24" s="536"/>
      <c r="H24" s="536"/>
      <c r="I24" s="536"/>
      <c r="J24" s="536"/>
      <c r="K24" s="536"/>
      <c r="L24" s="536"/>
      <c r="M24" s="536"/>
      <c r="N24" s="536"/>
    </row>
    <row r="25" spans="1:14" ht="15" customHeight="1" x14ac:dyDescent="0.55000000000000004">
      <c r="A25" s="355"/>
      <c r="B25" s="285" t="s">
        <v>183</v>
      </c>
      <c r="C25" s="276">
        <v>1</v>
      </c>
      <c r="D25" s="281">
        <v>2</v>
      </c>
      <c r="E25" s="502">
        <v>1</v>
      </c>
      <c r="F25" s="502">
        <v>2</v>
      </c>
      <c r="G25" s="536"/>
      <c r="H25" s="536"/>
      <c r="I25" s="536"/>
      <c r="J25" s="536"/>
      <c r="K25" s="536"/>
      <c r="L25" s="536"/>
      <c r="M25" s="536"/>
      <c r="N25" s="536"/>
    </row>
    <row r="26" spans="1:14" ht="15" customHeight="1" x14ac:dyDescent="0.55000000000000004">
      <c r="A26" s="355"/>
      <c r="B26" s="286" t="s">
        <v>244</v>
      </c>
      <c r="C26" s="136">
        <v>30</v>
      </c>
      <c r="D26" s="281">
        <v>40</v>
      </c>
      <c r="E26" s="502">
        <v>19.5</v>
      </c>
      <c r="F26" s="502">
        <v>26</v>
      </c>
      <c r="G26" s="536"/>
      <c r="H26" s="536"/>
      <c r="I26" s="536"/>
      <c r="J26" s="536"/>
      <c r="K26" s="536"/>
      <c r="L26" s="536"/>
      <c r="M26" s="536"/>
      <c r="N26" s="536"/>
    </row>
    <row r="27" spans="1:14" ht="15" customHeight="1" x14ac:dyDescent="0.55000000000000004">
      <c r="A27" s="355"/>
      <c r="B27" s="546" t="s">
        <v>63</v>
      </c>
      <c r="C27" s="547">
        <v>7</v>
      </c>
      <c r="D27" s="548">
        <v>7</v>
      </c>
      <c r="E27" s="549">
        <v>5.88</v>
      </c>
      <c r="F27" s="549">
        <v>5.88</v>
      </c>
      <c r="G27" s="536"/>
      <c r="H27" s="536"/>
      <c r="I27" s="536"/>
      <c r="J27" s="536"/>
      <c r="K27" s="536"/>
      <c r="L27" s="536"/>
      <c r="M27" s="536"/>
      <c r="N27" s="536"/>
    </row>
    <row r="28" spans="1:14" ht="15" customHeight="1" x14ac:dyDescent="0.55000000000000004">
      <c r="A28" s="352" t="s">
        <v>223</v>
      </c>
      <c r="B28" s="501" t="s">
        <v>383</v>
      </c>
      <c r="C28" s="541"/>
      <c r="D28" s="541"/>
      <c r="E28" s="309">
        <v>150</v>
      </c>
      <c r="F28" s="309">
        <v>180</v>
      </c>
      <c r="G28" s="513">
        <v>1.4</v>
      </c>
      <c r="H28" s="513">
        <v>1.6</v>
      </c>
      <c r="I28" s="513">
        <v>2.4</v>
      </c>
      <c r="J28" s="513">
        <v>2.9</v>
      </c>
      <c r="K28" s="513">
        <v>8.1</v>
      </c>
      <c r="L28" s="513">
        <v>9.6999999999999993</v>
      </c>
      <c r="M28" s="513">
        <v>57.6</v>
      </c>
      <c r="N28" s="513">
        <v>69.099999999999994</v>
      </c>
    </row>
    <row r="29" spans="1:14" ht="15" customHeight="1" x14ac:dyDescent="0.55000000000000004">
      <c r="A29" s="355"/>
      <c r="B29" s="523" t="s">
        <v>180</v>
      </c>
      <c r="C29" s="280">
        <v>42</v>
      </c>
      <c r="D29" s="279">
        <v>45.75</v>
      </c>
      <c r="E29" s="279">
        <v>38.64</v>
      </c>
      <c r="F29" s="279">
        <v>42.09</v>
      </c>
      <c r="G29" s="534"/>
      <c r="H29" s="285"/>
      <c r="I29" s="276"/>
      <c r="J29" s="281"/>
      <c r="K29" s="136"/>
      <c r="L29" s="136"/>
      <c r="M29" s="534"/>
      <c r="N29" s="534"/>
    </row>
    <row r="30" spans="1:14" ht="15" customHeight="1" x14ac:dyDescent="0.55000000000000004">
      <c r="A30" s="355"/>
      <c r="B30" s="523" t="s">
        <v>179</v>
      </c>
      <c r="C30" s="502">
        <v>3.02</v>
      </c>
      <c r="D30" s="502">
        <v>4.2</v>
      </c>
      <c r="E30" s="502">
        <v>2.2400000000000002</v>
      </c>
      <c r="F30" s="502">
        <v>3.11</v>
      </c>
      <c r="G30" s="534"/>
      <c r="H30" s="523"/>
      <c r="I30" s="280"/>
      <c r="J30" s="279"/>
      <c r="K30" s="279"/>
      <c r="L30" s="279"/>
      <c r="M30" s="534"/>
      <c r="N30" s="534"/>
    </row>
    <row r="31" spans="1:14" ht="15" customHeight="1" x14ac:dyDescent="0.55000000000000004">
      <c r="A31" s="355"/>
      <c r="B31" s="277" t="s">
        <v>178</v>
      </c>
      <c r="C31" s="148">
        <v>3.2</v>
      </c>
      <c r="D31" s="148">
        <v>4</v>
      </c>
      <c r="E31" s="148">
        <v>2.94</v>
      </c>
      <c r="F31" s="148">
        <v>3.68</v>
      </c>
      <c r="G31" s="513"/>
      <c r="H31" s="523"/>
      <c r="I31" s="276"/>
      <c r="J31" s="276"/>
      <c r="K31" s="276"/>
      <c r="L31" s="276"/>
      <c r="M31" s="534"/>
      <c r="N31" s="534"/>
    </row>
    <row r="32" spans="1:14" ht="15" customHeight="1" x14ac:dyDescent="0.55000000000000004">
      <c r="A32" s="355"/>
      <c r="B32" s="277" t="s">
        <v>62</v>
      </c>
      <c r="C32" s="276">
        <v>6</v>
      </c>
      <c r="D32" s="281">
        <v>8</v>
      </c>
      <c r="E32" s="276">
        <v>6.12</v>
      </c>
      <c r="F32" s="276">
        <v>7.2</v>
      </c>
      <c r="G32" s="513"/>
      <c r="H32" s="523"/>
      <c r="I32" s="276"/>
      <c r="J32" s="276"/>
      <c r="K32" s="276"/>
      <c r="L32" s="276"/>
      <c r="M32" s="534"/>
      <c r="N32" s="534"/>
    </row>
    <row r="33" spans="1:14" ht="15" customHeight="1" x14ac:dyDescent="0.55000000000000004">
      <c r="A33" s="355"/>
      <c r="B33" s="523" t="s">
        <v>35</v>
      </c>
      <c r="C33" s="136">
        <v>4</v>
      </c>
      <c r="D33" s="136">
        <v>5</v>
      </c>
      <c r="E33" s="136">
        <v>4</v>
      </c>
      <c r="F33" s="136">
        <v>5</v>
      </c>
      <c r="G33" s="534"/>
      <c r="H33" s="285"/>
      <c r="I33" s="276"/>
      <c r="J33" s="281"/>
      <c r="K33" s="276"/>
      <c r="L33" s="276"/>
      <c r="M33" s="534"/>
      <c r="N33" s="534"/>
    </row>
    <row r="34" spans="1:14" ht="15" customHeight="1" x14ac:dyDescent="0.55000000000000004">
      <c r="A34" s="355"/>
      <c r="B34" s="521" t="s">
        <v>11</v>
      </c>
      <c r="C34" s="136">
        <v>2</v>
      </c>
      <c r="D34" s="136">
        <v>2</v>
      </c>
      <c r="E34" s="136">
        <v>2</v>
      </c>
      <c r="F34" s="136">
        <v>2</v>
      </c>
      <c r="G34" s="534"/>
      <c r="H34" s="282"/>
      <c r="I34" s="276"/>
      <c r="J34" s="281"/>
      <c r="K34" s="276"/>
      <c r="L34" s="276"/>
      <c r="M34" s="534"/>
      <c r="N34" s="534"/>
    </row>
    <row r="35" spans="1:14" ht="15" customHeight="1" x14ac:dyDescent="0.55000000000000004">
      <c r="A35" s="355"/>
      <c r="B35" s="523" t="s">
        <v>191</v>
      </c>
      <c r="C35" s="502">
        <v>31</v>
      </c>
      <c r="D35" s="502">
        <v>36</v>
      </c>
      <c r="E35" s="502">
        <v>19.22</v>
      </c>
      <c r="F35" s="502">
        <v>22.32</v>
      </c>
      <c r="G35" s="534"/>
      <c r="H35" s="286"/>
      <c r="I35" s="276"/>
      <c r="J35" s="281"/>
      <c r="K35" s="276"/>
      <c r="L35" s="276"/>
      <c r="M35" s="534"/>
      <c r="N35" s="534"/>
    </row>
    <row r="36" spans="1:14" ht="15" customHeight="1" x14ac:dyDescent="0.55000000000000004">
      <c r="A36" s="355"/>
      <c r="B36" s="523" t="s">
        <v>41</v>
      </c>
      <c r="C36" s="136">
        <v>6</v>
      </c>
      <c r="D36" s="136">
        <v>8</v>
      </c>
      <c r="E36" s="136">
        <v>6</v>
      </c>
      <c r="F36" s="136">
        <v>8</v>
      </c>
      <c r="G36" s="534"/>
      <c r="H36" s="286"/>
      <c r="I36" s="276"/>
      <c r="J36" s="281"/>
      <c r="K36" s="276"/>
      <c r="L36" s="276"/>
      <c r="M36" s="534"/>
      <c r="N36" s="534"/>
    </row>
    <row r="37" spans="1:14" ht="15" customHeight="1" x14ac:dyDescent="0.55000000000000004">
      <c r="A37" s="355"/>
      <c r="B37" s="277" t="s">
        <v>183</v>
      </c>
      <c r="C37" s="136">
        <v>2</v>
      </c>
      <c r="D37" s="136">
        <v>2</v>
      </c>
      <c r="E37" s="136">
        <v>2</v>
      </c>
      <c r="F37" s="136">
        <v>2</v>
      </c>
      <c r="G37" s="534"/>
      <c r="H37" s="286"/>
      <c r="I37" s="276"/>
      <c r="J37" s="281"/>
      <c r="K37" s="276"/>
      <c r="L37" s="276"/>
      <c r="M37" s="534"/>
      <c r="N37" s="534"/>
    </row>
    <row r="38" spans="1:14" ht="15" customHeight="1" x14ac:dyDescent="0.55000000000000004">
      <c r="A38" s="355"/>
      <c r="B38" s="277" t="s">
        <v>274</v>
      </c>
      <c r="C38" s="276">
        <v>1</v>
      </c>
      <c r="D38" s="276">
        <v>1</v>
      </c>
      <c r="E38" s="276">
        <v>0.8</v>
      </c>
      <c r="F38" s="276">
        <v>0.8</v>
      </c>
      <c r="G38" s="534"/>
      <c r="H38" s="534"/>
      <c r="I38" s="534"/>
      <c r="J38" s="534"/>
      <c r="K38" s="534"/>
      <c r="L38" s="534"/>
      <c r="M38" s="534"/>
      <c r="N38" s="534"/>
    </row>
    <row r="39" spans="1:14" ht="15" customHeight="1" x14ac:dyDescent="0.55000000000000004">
      <c r="A39" s="355"/>
      <c r="B39" s="277" t="s">
        <v>275</v>
      </c>
      <c r="C39" s="276">
        <v>0.5</v>
      </c>
      <c r="D39" s="276">
        <v>0.55000000000000004</v>
      </c>
      <c r="E39" s="276">
        <v>0.44</v>
      </c>
      <c r="F39" s="276">
        <v>0.5</v>
      </c>
      <c r="G39" s="534"/>
      <c r="H39" s="534"/>
      <c r="I39" s="534"/>
      <c r="J39" s="534"/>
      <c r="K39" s="534"/>
      <c r="L39" s="534"/>
      <c r="M39" s="534"/>
      <c r="N39" s="534"/>
    </row>
    <row r="40" spans="1:14" ht="15" customHeight="1" x14ac:dyDescent="0.55000000000000004">
      <c r="A40" s="352" t="s">
        <v>224</v>
      </c>
      <c r="B40" s="537" t="s">
        <v>200</v>
      </c>
      <c r="C40" s="309"/>
      <c r="D40" s="309"/>
      <c r="E40" s="309">
        <v>70</v>
      </c>
      <c r="F40" s="309">
        <v>90</v>
      </c>
      <c r="G40" s="279">
        <v>6.98</v>
      </c>
      <c r="H40" s="279">
        <v>9.3000000000000007</v>
      </c>
      <c r="I40" s="279">
        <v>8.2799999999999994</v>
      </c>
      <c r="J40" s="279">
        <v>11.04</v>
      </c>
      <c r="K40" s="279">
        <v>1.65</v>
      </c>
      <c r="L40" s="279">
        <v>2.2000000000000002</v>
      </c>
      <c r="M40" s="279">
        <v>93.5</v>
      </c>
      <c r="N40" s="279">
        <v>124.6</v>
      </c>
    </row>
    <row r="41" spans="1:14" ht="15" customHeight="1" x14ac:dyDescent="0.55000000000000004">
      <c r="A41" s="353" t="s">
        <v>116</v>
      </c>
      <c r="B41" s="542" t="s">
        <v>306</v>
      </c>
      <c r="C41" s="527"/>
      <c r="D41" s="527"/>
      <c r="E41" s="524">
        <v>110</v>
      </c>
      <c r="F41" s="524">
        <v>130</v>
      </c>
      <c r="G41" s="513">
        <v>2.2400000000000002</v>
      </c>
      <c r="H41" s="513">
        <v>2.66</v>
      </c>
      <c r="I41" s="513">
        <v>3.52</v>
      </c>
      <c r="J41" s="513">
        <v>4.16</v>
      </c>
      <c r="K41" s="513">
        <v>14.2</v>
      </c>
      <c r="L41" s="513">
        <v>16.8</v>
      </c>
      <c r="M41" s="513">
        <v>100.65</v>
      </c>
      <c r="N41" s="513">
        <v>118.95</v>
      </c>
    </row>
    <row r="42" spans="1:14" ht="13.5" customHeight="1" x14ac:dyDescent="0.55000000000000004">
      <c r="A42" s="355"/>
      <c r="B42" s="275" t="s">
        <v>40</v>
      </c>
      <c r="C42" s="276">
        <v>15</v>
      </c>
      <c r="D42" s="276">
        <v>18</v>
      </c>
      <c r="E42" s="276">
        <v>15</v>
      </c>
      <c r="F42" s="276">
        <v>18</v>
      </c>
      <c r="G42" s="534"/>
      <c r="H42" s="534"/>
      <c r="I42" s="534"/>
      <c r="J42" s="534"/>
      <c r="K42" s="534"/>
      <c r="L42" s="534"/>
      <c r="M42" s="534"/>
      <c r="N42" s="534"/>
    </row>
    <row r="43" spans="1:14" ht="13.5" customHeight="1" x14ac:dyDescent="0.55000000000000004">
      <c r="A43" s="355"/>
      <c r="B43" s="277" t="s">
        <v>180</v>
      </c>
      <c r="C43" s="278">
        <v>108.75</v>
      </c>
      <c r="D43" s="276">
        <v>133.5</v>
      </c>
      <c r="E43" s="279">
        <v>100.05</v>
      </c>
      <c r="F43" s="279">
        <v>122.82</v>
      </c>
      <c r="G43" s="534"/>
      <c r="H43" s="534"/>
      <c r="I43" s="534"/>
      <c r="J43" s="534"/>
      <c r="K43" s="534"/>
      <c r="L43" s="534"/>
      <c r="M43" s="534"/>
      <c r="N43" s="534"/>
    </row>
    <row r="44" spans="1:14" ht="12.75" customHeight="1" x14ac:dyDescent="0.55000000000000004">
      <c r="A44" s="355"/>
      <c r="B44" s="538" t="s">
        <v>11</v>
      </c>
      <c r="C44" s="276">
        <v>4</v>
      </c>
      <c r="D44" s="276">
        <v>4</v>
      </c>
      <c r="E44" s="276">
        <v>4</v>
      </c>
      <c r="F44" s="276">
        <v>4</v>
      </c>
      <c r="G44" s="534"/>
      <c r="H44" s="534"/>
      <c r="I44" s="534"/>
      <c r="J44" s="534"/>
      <c r="K44" s="534"/>
      <c r="L44" s="534"/>
      <c r="M44" s="534"/>
      <c r="N44" s="534"/>
    </row>
    <row r="45" spans="1:14" ht="12.75" customHeight="1" x14ac:dyDescent="0.55000000000000004">
      <c r="A45" s="355"/>
      <c r="B45" s="538" t="s">
        <v>41</v>
      </c>
      <c r="C45" s="276">
        <v>10</v>
      </c>
      <c r="D45" s="276">
        <v>12</v>
      </c>
      <c r="E45" s="276">
        <v>10</v>
      </c>
      <c r="F45" s="276">
        <v>12</v>
      </c>
      <c r="G45" s="534"/>
      <c r="H45" s="534"/>
      <c r="I45" s="534"/>
      <c r="J45" s="534"/>
      <c r="K45" s="534"/>
      <c r="L45" s="534"/>
      <c r="M45" s="534"/>
      <c r="N45" s="534"/>
    </row>
    <row r="46" spans="1:14" ht="15" customHeight="1" x14ac:dyDescent="0.55000000000000004">
      <c r="A46" s="355"/>
      <c r="B46" s="277" t="s">
        <v>138</v>
      </c>
      <c r="C46" s="276">
        <v>63</v>
      </c>
      <c r="D46" s="276">
        <v>69</v>
      </c>
      <c r="E46" s="276">
        <v>39.06</v>
      </c>
      <c r="F46" s="276">
        <v>42.38</v>
      </c>
      <c r="G46" s="534"/>
      <c r="H46" s="534"/>
      <c r="I46" s="534"/>
      <c r="J46" s="534"/>
      <c r="K46" s="534"/>
      <c r="L46" s="534"/>
      <c r="M46" s="534"/>
      <c r="N46" s="534"/>
    </row>
    <row r="47" spans="1:14" ht="12.75" customHeight="1" x14ac:dyDescent="0.55000000000000004">
      <c r="A47" s="355"/>
      <c r="B47" s="277" t="s">
        <v>19</v>
      </c>
      <c r="C47" s="276">
        <v>0.7</v>
      </c>
      <c r="D47" s="276">
        <v>1</v>
      </c>
      <c r="E47" s="276">
        <v>0.7</v>
      </c>
      <c r="F47" s="276">
        <v>1</v>
      </c>
      <c r="G47" s="534"/>
      <c r="H47" s="534"/>
      <c r="I47" s="534"/>
      <c r="J47" s="534"/>
      <c r="K47" s="534"/>
      <c r="L47" s="534"/>
      <c r="M47" s="534"/>
      <c r="N47" s="534"/>
    </row>
    <row r="48" spans="1:14" ht="13.5" customHeight="1" x14ac:dyDescent="0.55000000000000004">
      <c r="A48" s="355"/>
      <c r="B48" s="277" t="s">
        <v>179</v>
      </c>
      <c r="C48" s="276">
        <v>6.72</v>
      </c>
      <c r="D48" s="276">
        <v>7.56</v>
      </c>
      <c r="E48" s="276">
        <v>4.97</v>
      </c>
      <c r="F48" s="276">
        <v>5.59</v>
      </c>
      <c r="G48" s="534"/>
      <c r="H48" s="534"/>
      <c r="I48" s="534"/>
      <c r="J48" s="534"/>
      <c r="K48" s="534"/>
      <c r="L48" s="534"/>
      <c r="M48" s="534"/>
      <c r="N48" s="534"/>
    </row>
    <row r="49" spans="1:14" ht="13.5" customHeight="1" x14ac:dyDescent="0.55000000000000004">
      <c r="A49" s="355"/>
      <c r="B49" s="277" t="s">
        <v>183</v>
      </c>
      <c r="C49" s="276">
        <v>3</v>
      </c>
      <c r="D49" s="276">
        <v>3</v>
      </c>
      <c r="E49" s="276">
        <v>3</v>
      </c>
      <c r="F49" s="276">
        <v>3</v>
      </c>
      <c r="G49" s="534"/>
      <c r="H49" s="534"/>
      <c r="I49" s="534"/>
      <c r="J49" s="534"/>
      <c r="K49" s="534"/>
      <c r="L49" s="534"/>
      <c r="M49" s="534"/>
      <c r="N49" s="534"/>
    </row>
    <row r="50" spans="1:14" ht="14.25" customHeight="1" x14ac:dyDescent="0.55000000000000004">
      <c r="A50" s="355"/>
      <c r="B50" s="277" t="s">
        <v>178</v>
      </c>
      <c r="C50" s="276">
        <v>7.2</v>
      </c>
      <c r="D50" s="276">
        <v>8</v>
      </c>
      <c r="E50" s="276">
        <v>6.62</v>
      </c>
      <c r="F50" s="276">
        <v>7.36</v>
      </c>
      <c r="G50" s="136"/>
      <c r="H50" s="136"/>
      <c r="I50" s="534"/>
      <c r="J50" s="534"/>
      <c r="K50" s="534"/>
      <c r="L50" s="534"/>
      <c r="M50" s="534"/>
      <c r="N50" s="534"/>
    </row>
    <row r="51" spans="1:14" ht="14.25" customHeight="1" x14ac:dyDescent="0.55000000000000004">
      <c r="A51" s="550"/>
      <c r="B51" s="551" t="s">
        <v>34</v>
      </c>
      <c r="C51" s="309"/>
      <c r="D51" s="309"/>
      <c r="E51" s="309">
        <v>180</v>
      </c>
      <c r="F51" s="309">
        <v>200</v>
      </c>
      <c r="G51" s="536">
        <v>0.5</v>
      </c>
      <c r="H51" s="536">
        <v>0.6</v>
      </c>
      <c r="I51" s="536">
        <v>0</v>
      </c>
      <c r="J51" s="536">
        <v>0</v>
      </c>
      <c r="K51" s="536">
        <v>26.1</v>
      </c>
      <c r="L51" s="536">
        <v>29</v>
      </c>
      <c r="M51" s="552">
        <v>100.1</v>
      </c>
      <c r="N51" s="552">
        <v>111.2</v>
      </c>
    </row>
    <row r="52" spans="1:14" ht="14.25" customHeight="1" x14ac:dyDescent="0.55000000000000004">
      <c r="A52" s="550"/>
      <c r="B52" s="277" t="s">
        <v>16</v>
      </c>
      <c r="C52" s="276">
        <v>8</v>
      </c>
      <c r="D52" s="276">
        <v>9</v>
      </c>
      <c r="E52" s="276">
        <v>7.6</v>
      </c>
      <c r="F52" s="276">
        <v>8.5500000000000007</v>
      </c>
      <c r="G52" s="536"/>
      <c r="H52" s="536"/>
      <c r="I52" s="536"/>
      <c r="J52" s="536"/>
      <c r="K52" s="536"/>
      <c r="L52" s="536"/>
      <c r="M52" s="552"/>
      <c r="N52" s="552"/>
    </row>
    <row r="53" spans="1:14" ht="15" customHeight="1" x14ac:dyDescent="0.55000000000000004">
      <c r="A53" s="353"/>
      <c r="B53" s="277" t="s">
        <v>20</v>
      </c>
      <c r="C53" s="276">
        <v>8</v>
      </c>
      <c r="D53" s="276">
        <v>9</v>
      </c>
      <c r="E53" s="276">
        <v>8</v>
      </c>
      <c r="F53" s="276">
        <v>9</v>
      </c>
      <c r="G53" s="279"/>
      <c r="H53" s="279"/>
      <c r="I53" s="279"/>
      <c r="J53" s="279"/>
      <c r="K53" s="279"/>
      <c r="L53" s="279"/>
      <c r="M53" s="279"/>
      <c r="N53" s="279"/>
    </row>
    <row r="54" spans="1:14" ht="15" customHeight="1" x14ac:dyDescent="0.55000000000000004">
      <c r="A54" s="355"/>
      <c r="B54" s="553" t="s">
        <v>21</v>
      </c>
      <c r="C54" s="541"/>
      <c r="D54" s="541"/>
      <c r="E54" s="541">
        <f>E22+E28+E40+E51+E41</f>
        <v>570</v>
      </c>
      <c r="F54" s="541">
        <f t="shared" ref="F54:N54" si="2">F22+F28+F40+F51+F41</f>
        <v>680</v>
      </c>
      <c r="G54" s="541">
        <f t="shared" si="2"/>
        <v>17.72</v>
      </c>
      <c r="H54" s="541">
        <f t="shared" si="2"/>
        <v>23.960000000000004</v>
      </c>
      <c r="I54" s="541">
        <f t="shared" si="2"/>
        <v>22.8</v>
      </c>
      <c r="J54" s="541">
        <f t="shared" si="2"/>
        <v>31.099999999999998</v>
      </c>
      <c r="K54" s="541">
        <f t="shared" si="2"/>
        <v>55.95</v>
      </c>
      <c r="L54" s="541">
        <f t="shared" si="2"/>
        <v>66.5</v>
      </c>
      <c r="M54" s="541">
        <f t="shared" si="2"/>
        <v>477.94999999999993</v>
      </c>
      <c r="N54" s="541">
        <f t="shared" si="2"/>
        <v>613.04999999999995</v>
      </c>
    </row>
    <row r="55" spans="1:14" ht="15" customHeight="1" thickBot="1" x14ac:dyDescent="0.6">
      <c r="A55" s="355"/>
      <c r="B55" s="542" t="s">
        <v>22</v>
      </c>
      <c r="C55" s="543"/>
      <c r="D55" s="543"/>
      <c r="E55" s="541"/>
      <c r="F55" s="541"/>
      <c r="G55" s="534"/>
      <c r="H55" s="534"/>
      <c r="I55" s="534"/>
      <c r="J55" s="534"/>
      <c r="K55" s="534"/>
      <c r="L55" s="534"/>
      <c r="M55" s="534"/>
      <c r="N55" s="534"/>
    </row>
    <row r="56" spans="1:14" ht="15" customHeight="1" thickBot="1" x14ac:dyDescent="0.6">
      <c r="A56" s="351" t="s">
        <v>230</v>
      </c>
      <c r="B56" s="551" t="s">
        <v>212</v>
      </c>
      <c r="C56" s="309"/>
      <c r="D56" s="309"/>
      <c r="E56" s="309">
        <v>150</v>
      </c>
      <c r="F56" s="309">
        <v>180</v>
      </c>
      <c r="G56" s="218">
        <v>1.8</v>
      </c>
      <c r="H56" s="218">
        <v>2.2000000000000002</v>
      </c>
      <c r="I56" s="400">
        <v>4.9000000000000004</v>
      </c>
      <c r="J56" s="400">
        <v>5.88</v>
      </c>
      <c r="K56" s="401">
        <v>8.9</v>
      </c>
      <c r="L56" s="400">
        <v>10.6</v>
      </c>
      <c r="M56" s="400">
        <v>71.7</v>
      </c>
      <c r="N56" s="400">
        <v>86</v>
      </c>
    </row>
    <row r="57" spans="1:14" ht="15" customHeight="1" x14ac:dyDescent="0.55000000000000004">
      <c r="A57" s="353"/>
      <c r="B57" s="277" t="s">
        <v>178</v>
      </c>
      <c r="C57" s="148">
        <v>3.2</v>
      </c>
      <c r="D57" s="148">
        <v>4</v>
      </c>
      <c r="E57" s="148">
        <v>2.94</v>
      </c>
      <c r="F57" s="148">
        <v>3.68</v>
      </c>
      <c r="G57" s="279"/>
      <c r="H57" s="279"/>
      <c r="I57" s="279"/>
      <c r="J57" s="279"/>
      <c r="K57" s="279"/>
      <c r="L57" s="279"/>
      <c r="M57" s="279"/>
      <c r="N57" s="279"/>
    </row>
    <row r="58" spans="1:14" ht="15" customHeight="1" x14ac:dyDescent="0.55000000000000004">
      <c r="A58" s="353"/>
      <c r="B58" s="277" t="s">
        <v>179</v>
      </c>
      <c r="C58" s="148">
        <v>3.02</v>
      </c>
      <c r="D58" s="148">
        <v>4.2</v>
      </c>
      <c r="E58" s="148">
        <v>2.2400000000000002</v>
      </c>
      <c r="F58" s="148">
        <v>3.11</v>
      </c>
      <c r="G58" s="279"/>
      <c r="H58" s="279"/>
      <c r="I58" s="279"/>
      <c r="J58" s="279"/>
      <c r="K58" s="279"/>
      <c r="L58" s="279"/>
      <c r="M58" s="279"/>
      <c r="N58" s="279"/>
    </row>
    <row r="59" spans="1:14" ht="15" customHeight="1" x14ac:dyDescent="0.55000000000000004">
      <c r="A59" s="353"/>
      <c r="B59" s="274" t="s">
        <v>296</v>
      </c>
      <c r="C59" s="760">
        <v>12</v>
      </c>
      <c r="D59" s="760">
        <v>13</v>
      </c>
      <c r="E59" s="136">
        <v>8.64</v>
      </c>
      <c r="F59" s="136">
        <v>9.36</v>
      </c>
      <c r="G59" s="279"/>
      <c r="H59" s="279"/>
      <c r="I59" s="279"/>
      <c r="J59" s="279"/>
      <c r="K59" s="279"/>
      <c r="L59" s="279"/>
      <c r="M59" s="279"/>
      <c r="N59" s="279"/>
    </row>
    <row r="60" spans="1:14" ht="15.75" customHeight="1" x14ac:dyDescent="0.55000000000000004">
      <c r="A60" s="353"/>
      <c r="B60" s="274" t="s">
        <v>295</v>
      </c>
      <c r="C60" s="677"/>
      <c r="D60" s="677"/>
      <c r="E60" s="136">
        <v>6.84</v>
      </c>
      <c r="F60" s="136">
        <v>7.41</v>
      </c>
      <c r="G60" s="279"/>
      <c r="H60" s="279"/>
      <c r="I60" s="279"/>
      <c r="J60" s="279"/>
      <c r="K60" s="279"/>
      <c r="L60" s="279"/>
      <c r="M60" s="279"/>
      <c r="N60" s="279"/>
    </row>
    <row r="61" spans="1:14" ht="15" customHeight="1" x14ac:dyDescent="0.55000000000000004">
      <c r="A61" s="353"/>
      <c r="B61" s="277" t="s">
        <v>183</v>
      </c>
      <c r="C61" s="276">
        <v>2</v>
      </c>
      <c r="D61" s="276">
        <v>2</v>
      </c>
      <c r="E61" s="276">
        <v>2</v>
      </c>
      <c r="F61" s="276">
        <v>2</v>
      </c>
      <c r="G61" s="279"/>
      <c r="H61" s="279"/>
      <c r="I61" s="279"/>
      <c r="J61" s="279"/>
      <c r="K61" s="279"/>
      <c r="L61" s="279"/>
      <c r="M61" s="279"/>
      <c r="N61" s="279"/>
    </row>
    <row r="62" spans="1:14" ht="15" customHeight="1" x14ac:dyDescent="0.55000000000000004">
      <c r="A62" s="353"/>
      <c r="B62" s="538" t="s">
        <v>11</v>
      </c>
      <c r="C62" s="276">
        <v>2</v>
      </c>
      <c r="D62" s="276">
        <v>2</v>
      </c>
      <c r="E62" s="276">
        <v>2</v>
      </c>
      <c r="F62" s="276">
        <v>2</v>
      </c>
      <c r="G62" s="279"/>
      <c r="H62" s="279"/>
      <c r="I62" s="279"/>
      <c r="J62" s="279"/>
      <c r="K62" s="279"/>
      <c r="L62" s="279"/>
      <c r="M62" s="279"/>
      <c r="N62" s="279"/>
    </row>
    <row r="63" spans="1:14" ht="15" customHeight="1" x14ac:dyDescent="0.55000000000000004">
      <c r="A63" s="353"/>
      <c r="B63" s="277" t="s">
        <v>19</v>
      </c>
      <c r="C63" s="276">
        <v>33</v>
      </c>
      <c r="D63" s="276">
        <v>34</v>
      </c>
      <c r="E63" s="276">
        <v>33</v>
      </c>
      <c r="F63" s="276">
        <v>34</v>
      </c>
      <c r="G63" s="279"/>
      <c r="H63" s="279"/>
      <c r="I63" s="279"/>
      <c r="J63" s="279"/>
      <c r="K63" s="279"/>
      <c r="L63" s="279"/>
      <c r="M63" s="279"/>
      <c r="N63" s="279"/>
    </row>
    <row r="64" spans="1:14" ht="15" customHeight="1" x14ac:dyDescent="0.55000000000000004">
      <c r="A64" s="353"/>
      <c r="B64" s="277" t="s">
        <v>48</v>
      </c>
      <c r="C64" s="276">
        <v>40</v>
      </c>
      <c r="D64" s="276">
        <v>40</v>
      </c>
      <c r="E64" s="276">
        <v>33.6</v>
      </c>
      <c r="F64" s="276">
        <v>33.6</v>
      </c>
      <c r="G64" s="279"/>
      <c r="H64" s="279"/>
      <c r="I64" s="279"/>
      <c r="J64" s="279"/>
      <c r="K64" s="279"/>
      <c r="L64" s="279"/>
      <c r="M64" s="279"/>
      <c r="N64" s="279"/>
    </row>
    <row r="65" spans="1:14" ht="15" customHeight="1" x14ac:dyDescent="0.55000000000000004">
      <c r="A65" s="353"/>
      <c r="B65" s="277" t="s">
        <v>274</v>
      </c>
      <c r="C65" s="276">
        <v>1</v>
      </c>
      <c r="D65" s="276">
        <v>1</v>
      </c>
      <c r="E65" s="276">
        <v>0.8</v>
      </c>
      <c r="F65" s="276">
        <v>0.8</v>
      </c>
      <c r="G65" s="279"/>
      <c r="H65" s="279"/>
      <c r="I65" s="279"/>
      <c r="J65" s="279"/>
      <c r="K65" s="279"/>
      <c r="L65" s="279"/>
      <c r="M65" s="279"/>
      <c r="N65" s="279"/>
    </row>
    <row r="66" spans="1:14" ht="15" customHeight="1" x14ac:dyDescent="0.55000000000000004">
      <c r="A66" s="353"/>
      <c r="B66" s="277" t="s">
        <v>275</v>
      </c>
      <c r="C66" s="276">
        <v>0.5</v>
      </c>
      <c r="D66" s="276">
        <v>0.55000000000000004</v>
      </c>
      <c r="E66" s="276">
        <v>0.44</v>
      </c>
      <c r="F66" s="276">
        <v>0.5</v>
      </c>
      <c r="G66" s="279"/>
      <c r="H66" s="279"/>
      <c r="I66" s="279"/>
      <c r="J66" s="279"/>
      <c r="K66" s="279"/>
      <c r="L66" s="279"/>
      <c r="M66" s="279"/>
      <c r="N66" s="279"/>
    </row>
    <row r="67" spans="1:14" ht="14.25" customHeight="1" x14ac:dyDescent="0.55000000000000004">
      <c r="A67" s="632" t="s">
        <v>132</v>
      </c>
      <c r="B67" s="530" t="s">
        <v>333</v>
      </c>
      <c r="C67" s="541"/>
      <c r="D67" s="541"/>
      <c r="E67" s="541">
        <v>100</v>
      </c>
      <c r="F67" s="541">
        <v>120</v>
      </c>
      <c r="G67" s="513">
        <v>5.9</v>
      </c>
      <c r="H67" s="513">
        <v>7.4</v>
      </c>
      <c r="I67" s="513">
        <v>13.18</v>
      </c>
      <c r="J67" s="513">
        <v>11.28</v>
      </c>
      <c r="K67" s="513">
        <v>20.2</v>
      </c>
      <c r="L67" s="513">
        <v>25.25</v>
      </c>
      <c r="M67" s="513">
        <v>145.19999999999999</v>
      </c>
      <c r="N67" s="513">
        <v>181.5</v>
      </c>
    </row>
    <row r="68" spans="1:14" ht="14.25" customHeight="1" x14ac:dyDescent="0.55000000000000004">
      <c r="A68" s="633"/>
      <c r="B68" s="530" t="s">
        <v>235</v>
      </c>
      <c r="C68" s="541"/>
      <c r="D68" s="541"/>
      <c r="E68" s="541">
        <v>20</v>
      </c>
      <c r="F68" s="541">
        <v>25</v>
      </c>
      <c r="G68" s="513">
        <v>0.1</v>
      </c>
      <c r="H68" s="148">
        <v>0.1</v>
      </c>
      <c r="I68" s="148">
        <v>0</v>
      </c>
      <c r="J68" s="148">
        <v>0</v>
      </c>
      <c r="K68" s="513">
        <v>14.7</v>
      </c>
      <c r="L68" s="148">
        <v>17.3</v>
      </c>
      <c r="M68" s="148">
        <v>55.5</v>
      </c>
      <c r="N68" s="148">
        <v>65.2</v>
      </c>
    </row>
    <row r="69" spans="1:14" ht="15" customHeight="1" x14ac:dyDescent="0.55000000000000004">
      <c r="A69" s="355"/>
      <c r="B69" s="273" t="s">
        <v>65</v>
      </c>
      <c r="C69" s="148">
        <v>46</v>
      </c>
      <c r="D69" s="272">
        <v>67</v>
      </c>
      <c r="E69" s="502">
        <v>46</v>
      </c>
      <c r="F69" s="502">
        <v>67</v>
      </c>
      <c r="G69" s="513"/>
      <c r="H69" s="148"/>
      <c r="I69" s="148"/>
      <c r="J69" s="148"/>
      <c r="K69" s="513"/>
      <c r="L69" s="148"/>
      <c r="M69" s="148"/>
      <c r="N69" s="148"/>
    </row>
    <row r="70" spans="1:14" ht="15" customHeight="1" x14ac:dyDescent="0.55000000000000004">
      <c r="A70" s="355"/>
      <c r="B70" s="273" t="s">
        <v>19</v>
      </c>
      <c r="C70" s="148">
        <v>38</v>
      </c>
      <c r="D70" s="272">
        <v>42</v>
      </c>
      <c r="E70" s="148">
        <v>38</v>
      </c>
      <c r="F70" s="272">
        <v>42</v>
      </c>
      <c r="G70" s="534"/>
      <c r="H70" s="534"/>
      <c r="I70" s="534"/>
      <c r="J70" s="534"/>
      <c r="K70" s="534"/>
      <c r="L70" s="534"/>
      <c r="M70" s="534"/>
      <c r="N70" s="534"/>
    </row>
    <row r="71" spans="1:14" ht="15" customHeight="1" x14ac:dyDescent="0.55000000000000004">
      <c r="A71" s="355"/>
      <c r="B71" s="525" t="s">
        <v>24</v>
      </c>
      <c r="C71" s="526">
        <v>15</v>
      </c>
      <c r="D71" s="526">
        <v>15</v>
      </c>
      <c r="E71" s="502">
        <v>12.6</v>
      </c>
      <c r="F71" s="502">
        <v>12.6</v>
      </c>
      <c r="G71" s="534"/>
      <c r="H71" s="534"/>
      <c r="I71" s="534"/>
      <c r="J71" s="534"/>
      <c r="K71" s="534"/>
      <c r="L71" s="534"/>
      <c r="M71" s="534"/>
      <c r="N71" s="534"/>
    </row>
    <row r="72" spans="1:14" ht="15" customHeight="1" x14ac:dyDescent="0.55000000000000004">
      <c r="A72" s="355"/>
      <c r="B72" s="527" t="s">
        <v>183</v>
      </c>
      <c r="C72" s="148">
        <v>6</v>
      </c>
      <c r="D72" s="272">
        <v>9</v>
      </c>
      <c r="E72" s="148">
        <v>6</v>
      </c>
      <c r="F72" s="272">
        <v>9</v>
      </c>
      <c r="G72" s="534"/>
      <c r="H72" s="534"/>
      <c r="I72" s="534"/>
      <c r="J72" s="534"/>
      <c r="K72" s="534"/>
      <c r="L72" s="534"/>
      <c r="M72" s="534"/>
      <c r="N72" s="534"/>
    </row>
    <row r="73" spans="1:14" ht="15" customHeight="1" x14ac:dyDescent="0.55000000000000004">
      <c r="A73" s="355"/>
      <c r="B73" s="148" t="s">
        <v>199</v>
      </c>
      <c r="C73" s="148">
        <v>1</v>
      </c>
      <c r="D73" s="272">
        <v>1.25</v>
      </c>
      <c r="E73" s="148">
        <v>1</v>
      </c>
      <c r="F73" s="272">
        <v>1.25</v>
      </c>
      <c r="G73" s="534"/>
      <c r="H73" s="534"/>
      <c r="I73" s="534"/>
      <c r="J73" s="534"/>
      <c r="K73" s="534"/>
      <c r="L73" s="534"/>
      <c r="M73" s="534"/>
      <c r="N73" s="534"/>
    </row>
    <row r="74" spans="1:14" ht="15" customHeight="1" x14ac:dyDescent="0.55000000000000004">
      <c r="A74" s="355"/>
      <c r="B74" s="273" t="s">
        <v>20</v>
      </c>
      <c r="C74" s="148">
        <v>2</v>
      </c>
      <c r="D74" s="272">
        <v>3</v>
      </c>
      <c r="E74" s="148">
        <v>2</v>
      </c>
      <c r="F74" s="272">
        <v>3</v>
      </c>
      <c r="G74" s="534"/>
      <c r="H74" s="534"/>
      <c r="I74" s="534"/>
      <c r="J74" s="534"/>
      <c r="K74" s="534"/>
      <c r="L74" s="534"/>
      <c r="M74" s="534"/>
      <c r="N74" s="534"/>
    </row>
    <row r="75" spans="1:14" ht="15" customHeight="1" x14ac:dyDescent="0.55000000000000004">
      <c r="A75" s="355"/>
      <c r="B75" s="528" t="s">
        <v>322</v>
      </c>
      <c r="C75" s="148">
        <v>20</v>
      </c>
      <c r="D75" s="272">
        <v>25</v>
      </c>
      <c r="E75" s="148">
        <v>20</v>
      </c>
      <c r="F75" s="272">
        <v>25</v>
      </c>
      <c r="G75" s="534"/>
      <c r="H75" s="534"/>
      <c r="I75" s="534"/>
      <c r="J75" s="534"/>
      <c r="K75" s="534"/>
      <c r="L75" s="534"/>
      <c r="M75" s="534"/>
      <c r="N75" s="534"/>
    </row>
    <row r="76" spans="1:14" ht="15" customHeight="1" thickBot="1" x14ac:dyDescent="0.6">
      <c r="A76" s="355"/>
      <c r="B76" s="273" t="s">
        <v>247</v>
      </c>
      <c r="C76" s="527">
        <v>0.02</v>
      </c>
      <c r="D76" s="529">
        <v>0.03</v>
      </c>
      <c r="E76" s="527">
        <v>0.02</v>
      </c>
      <c r="F76" s="529">
        <v>0.03</v>
      </c>
      <c r="G76" s="534"/>
      <c r="H76" s="534"/>
      <c r="I76" s="534"/>
      <c r="J76" s="534"/>
      <c r="K76" s="534"/>
      <c r="L76" s="534"/>
      <c r="M76" s="534"/>
      <c r="N76" s="534"/>
    </row>
    <row r="77" spans="1:14" ht="15" customHeight="1" thickBot="1" x14ac:dyDescent="0.6">
      <c r="A77" s="353" t="s">
        <v>351</v>
      </c>
      <c r="B77" s="501" t="s">
        <v>192</v>
      </c>
      <c r="C77" s="262"/>
      <c r="D77" s="262"/>
      <c r="E77" s="262">
        <v>180</v>
      </c>
      <c r="F77" s="262">
        <v>200</v>
      </c>
      <c r="G77" s="218">
        <v>0.1</v>
      </c>
      <c r="H77" s="218">
        <v>0.1</v>
      </c>
      <c r="I77" s="218">
        <v>0</v>
      </c>
      <c r="J77" s="218">
        <v>0</v>
      </c>
      <c r="K77" s="295">
        <v>27.72</v>
      </c>
      <c r="L77" s="218">
        <v>30.8</v>
      </c>
      <c r="M77" s="218">
        <v>77.400000000000006</v>
      </c>
      <c r="N77" s="218">
        <v>86</v>
      </c>
    </row>
    <row r="78" spans="1:14" ht="15" customHeight="1" x14ac:dyDescent="0.55000000000000004">
      <c r="A78" s="353"/>
      <c r="B78" s="523" t="s">
        <v>193</v>
      </c>
      <c r="C78" s="37">
        <v>11.97</v>
      </c>
      <c r="D78" s="37">
        <v>13.37</v>
      </c>
      <c r="E78" s="313">
        <v>9.34</v>
      </c>
      <c r="F78" s="313">
        <v>10.43</v>
      </c>
      <c r="G78" s="189"/>
      <c r="H78" s="189"/>
      <c r="I78" s="189"/>
      <c r="J78" s="189"/>
      <c r="K78" s="189"/>
      <c r="L78" s="189"/>
      <c r="M78" s="189"/>
      <c r="N78" s="189"/>
    </row>
    <row r="79" spans="1:14" ht="15" customHeight="1" x14ac:dyDescent="0.55000000000000004">
      <c r="A79" s="353"/>
      <c r="B79" s="521" t="s">
        <v>20</v>
      </c>
      <c r="C79" s="37">
        <v>8</v>
      </c>
      <c r="D79" s="37">
        <v>9</v>
      </c>
      <c r="E79" s="37">
        <v>8</v>
      </c>
      <c r="F79" s="37">
        <v>9</v>
      </c>
      <c r="G79" s="189"/>
      <c r="H79" s="189"/>
      <c r="I79" s="189"/>
      <c r="J79" s="189"/>
      <c r="K79" s="189"/>
      <c r="L79" s="189"/>
      <c r="M79" s="189"/>
      <c r="N79" s="189"/>
    </row>
    <row r="80" spans="1:14" ht="15" customHeight="1" x14ac:dyDescent="0.55000000000000004">
      <c r="A80" s="351" t="s">
        <v>353</v>
      </c>
      <c r="B80" s="553" t="s">
        <v>206</v>
      </c>
      <c r="C80" s="262">
        <v>189</v>
      </c>
      <c r="D80" s="262">
        <v>195.5</v>
      </c>
      <c r="E80" s="262">
        <v>189</v>
      </c>
      <c r="F80" s="262">
        <v>195.5</v>
      </c>
      <c r="G80" s="259">
        <f>(G81+G82+G83+G84)/4</f>
        <v>1.45</v>
      </c>
      <c r="H80" s="259">
        <f t="shared" ref="H80:N80" si="3">(H81+H82+H83+H84)/4</f>
        <v>1.5249999999999999</v>
      </c>
      <c r="I80" s="259">
        <f t="shared" si="3"/>
        <v>0.57499999999999996</v>
      </c>
      <c r="J80" s="259">
        <f t="shared" si="3"/>
        <v>0.60000000000000009</v>
      </c>
      <c r="K80" s="259">
        <f t="shared" si="3"/>
        <v>22.35</v>
      </c>
      <c r="L80" s="259">
        <f t="shared" si="3"/>
        <v>23.6</v>
      </c>
      <c r="M80" s="259">
        <f t="shared" si="3"/>
        <v>104.4</v>
      </c>
      <c r="N80" s="259">
        <f t="shared" si="3"/>
        <v>110.2</v>
      </c>
    </row>
    <row r="81" spans="1:14" ht="15" customHeight="1" x14ac:dyDescent="0.55000000000000004">
      <c r="A81" s="381"/>
      <c r="B81" s="553" t="s">
        <v>460</v>
      </c>
      <c r="C81" s="262">
        <v>189</v>
      </c>
      <c r="D81" s="262">
        <v>195.5</v>
      </c>
      <c r="E81" s="262">
        <v>189</v>
      </c>
      <c r="F81" s="262">
        <v>195.5</v>
      </c>
      <c r="G81" s="259">
        <v>1.6</v>
      </c>
      <c r="H81" s="259">
        <v>1.7</v>
      </c>
      <c r="I81" s="259">
        <v>0.4</v>
      </c>
      <c r="J81" s="259">
        <v>0.4</v>
      </c>
      <c r="K81" s="321">
        <v>14.6</v>
      </c>
      <c r="L81" s="259">
        <v>15.4</v>
      </c>
      <c r="M81" s="554">
        <v>77.400000000000006</v>
      </c>
      <c r="N81" s="554">
        <v>81.7</v>
      </c>
    </row>
    <row r="82" spans="1:14" ht="15" customHeight="1" x14ac:dyDescent="0.55000000000000004">
      <c r="A82" s="381"/>
      <c r="B82" s="553" t="s">
        <v>461</v>
      </c>
      <c r="C82" s="262">
        <v>189</v>
      </c>
      <c r="D82" s="262">
        <v>195.5</v>
      </c>
      <c r="E82" s="262">
        <v>189</v>
      </c>
      <c r="F82" s="262">
        <v>195.5</v>
      </c>
      <c r="G82" s="259">
        <v>2</v>
      </c>
      <c r="H82" s="259">
        <v>2.1</v>
      </c>
      <c r="I82" s="259">
        <v>0.6</v>
      </c>
      <c r="J82" s="259">
        <v>0.6</v>
      </c>
      <c r="K82" s="321">
        <v>36.4</v>
      </c>
      <c r="L82" s="259">
        <v>38.5</v>
      </c>
      <c r="M82" s="554">
        <v>160.19999999999999</v>
      </c>
      <c r="N82" s="554">
        <v>169.1</v>
      </c>
    </row>
    <row r="83" spans="1:14" ht="15" customHeight="1" x14ac:dyDescent="0.55000000000000004">
      <c r="A83" s="381"/>
      <c r="B83" s="553" t="s">
        <v>462</v>
      </c>
      <c r="C83" s="262">
        <v>189</v>
      </c>
      <c r="D83" s="262">
        <v>195.5</v>
      </c>
      <c r="E83" s="262">
        <v>189</v>
      </c>
      <c r="F83" s="262">
        <v>195.5</v>
      </c>
      <c r="G83" s="259">
        <v>1.5</v>
      </c>
      <c r="H83" s="259">
        <v>1.5</v>
      </c>
      <c r="I83" s="259">
        <v>0.6</v>
      </c>
      <c r="J83" s="259">
        <v>0.6</v>
      </c>
      <c r="K83" s="321">
        <v>20.8</v>
      </c>
      <c r="L83" s="259">
        <v>21.9</v>
      </c>
      <c r="M83" s="554">
        <v>95.4</v>
      </c>
      <c r="N83" s="554">
        <v>100.7</v>
      </c>
    </row>
    <row r="84" spans="1:14" ht="15" customHeight="1" x14ac:dyDescent="0.55000000000000004">
      <c r="A84" s="381"/>
      <c r="B84" s="553" t="s">
        <v>463</v>
      </c>
      <c r="C84" s="262">
        <v>189</v>
      </c>
      <c r="D84" s="262">
        <v>195.5</v>
      </c>
      <c r="E84" s="262">
        <v>189</v>
      </c>
      <c r="F84" s="262">
        <v>195.5</v>
      </c>
      <c r="G84" s="259">
        <v>0.7</v>
      </c>
      <c r="H84" s="259">
        <v>0.8</v>
      </c>
      <c r="I84" s="259">
        <v>0.7</v>
      </c>
      <c r="J84" s="259">
        <v>0.8</v>
      </c>
      <c r="K84" s="321">
        <v>17.600000000000001</v>
      </c>
      <c r="L84" s="259">
        <v>18.600000000000001</v>
      </c>
      <c r="M84" s="554">
        <v>84.6</v>
      </c>
      <c r="N84" s="554">
        <v>89.3</v>
      </c>
    </row>
    <row r="85" spans="1:14" ht="15" customHeight="1" x14ac:dyDescent="0.55000000000000004">
      <c r="A85" s="355"/>
      <c r="B85" s="501" t="s">
        <v>21</v>
      </c>
      <c r="C85" s="262"/>
      <c r="D85" s="262"/>
      <c r="E85" s="262">
        <f>E56+E67+E77+E68+E80</f>
        <v>639</v>
      </c>
      <c r="F85" s="262">
        <f t="shared" ref="F85:N85" si="4">F56+F67+F77+F68+F80</f>
        <v>720.5</v>
      </c>
      <c r="G85" s="262">
        <f t="shared" si="4"/>
        <v>9.35</v>
      </c>
      <c r="H85" s="262">
        <f t="shared" si="4"/>
        <v>11.325000000000001</v>
      </c>
      <c r="I85" s="262">
        <f t="shared" si="4"/>
        <v>18.654999999999998</v>
      </c>
      <c r="J85" s="262">
        <f t="shared" si="4"/>
        <v>17.760000000000002</v>
      </c>
      <c r="K85" s="262">
        <f t="shared" si="4"/>
        <v>93.87</v>
      </c>
      <c r="L85" s="262">
        <f t="shared" si="4"/>
        <v>107.55000000000001</v>
      </c>
      <c r="M85" s="262">
        <f t="shared" si="4"/>
        <v>454.19999999999993</v>
      </c>
      <c r="N85" s="262">
        <f t="shared" si="4"/>
        <v>528.9</v>
      </c>
    </row>
    <row r="86" spans="1:14" ht="14.25" customHeight="1" x14ac:dyDescent="0.55000000000000004">
      <c r="A86" s="355"/>
      <c r="B86" s="530" t="s">
        <v>26</v>
      </c>
      <c r="C86" s="262"/>
      <c r="D86" s="262"/>
      <c r="E86" s="262"/>
      <c r="F86" s="262"/>
      <c r="G86" s="110"/>
      <c r="H86" s="110"/>
      <c r="I86" s="110"/>
      <c r="J86" s="110"/>
      <c r="K86" s="110"/>
      <c r="L86" s="110"/>
      <c r="M86" s="110"/>
      <c r="N86" s="110"/>
    </row>
    <row r="87" spans="1:14" ht="15" customHeight="1" x14ac:dyDescent="0.55000000000000004">
      <c r="A87" s="632" t="s">
        <v>353</v>
      </c>
      <c r="B87" s="530" t="s">
        <v>27</v>
      </c>
      <c r="C87" s="276">
        <v>23</v>
      </c>
      <c r="D87" s="276">
        <v>23</v>
      </c>
      <c r="E87" s="315">
        <v>23</v>
      </c>
      <c r="F87" s="315">
        <v>23</v>
      </c>
      <c r="G87" s="534">
        <v>1.56</v>
      </c>
      <c r="H87" s="534">
        <v>1.56</v>
      </c>
      <c r="I87" s="534">
        <v>0.19</v>
      </c>
      <c r="J87" s="534">
        <v>0.19</v>
      </c>
      <c r="K87" s="534">
        <v>11.59</v>
      </c>
      <c r="L87" s="534">
        <v>11.59</v>
      </c>
      <c r="M87" s="534">
        <v>54.38</v>
      </c>
      <c r="N87" s="534">
        <v>54.38</v>
      </c>
    </row>
    <row r="88" spans="1:14" ht="15" customHeight="1" x14ac:dyDescent="0.55000000000000004">
      <c r="A88" s="634"/>
      <c r="B88" s="530" t="s">
        <v>28</v>
      </c>
      <c r="C88" s="276">
        <v>40</v>
      </c>
      <c r="D88" s="276">
        <v>50</v>
      </c>
      <c r="E88" s="309">
        <v>40</v>
      </c>
      <c r="F88" s="309">
        <v>50</v>
      </c>
      <c r="G88" s="534">
        <v>2.2200000000000002</v>
      </c>
      <c r="H88" s="534">
        <v>2.78</v>
      </c>
      <c r="I88" s="534">
        <v>0.45</v>
      </c>
      <c r="J88" s="534">
        <v>0.56000000000000005</v>
      </c>
      <c r="K88" s="534">
        <v>19.68</v>
      </c>
      <c r="L88" s="534">
        <v>24.6</v>
      </c>
      <c r="M88" s="534">
        <v>91.66</v>
      </c>
      <c r="N88" s="534">
        <v>114.58</v>
      </c>
    </row>
    <row r="89" spans="1:14" ht="15" customHeight="1" x14ac:dyDescent="0.55000000000000004">
      <c r="A89" s="635"/>
      <c r="B89" s="530" t="s">
        <v>29</v>
      </c>
      <c r="C89" s="555">
        <v>3</v>
      </c>
      <c r="D89" s="555">
        <v>3</v>
      </c>
      <c r="E89" s="315">
        <v>3</v>
      </c>
      <c r="F89" s="315">
        <v>3</v>
      </c>
      <c r="G89" s="534"/>
      <c r="H89" s="534"/>
      <c r="I89" s="534"/>
      <c r="J89" s="534"/>
      <c r="K89" s="534"/>
      <c r="L89" s="534"/>
      <c r="M89" s="534"/>
      <c r="N89" s="534"/>
    </row>
    <row r="90" spans="1:14" ht="15" customHeight="1" x14ac:dyDescent="0.55000000000000004">
      <c r="A90" s="382"/>
      <c r="B90" s="530" t="s">
        <v>21</v>
      </c>
      <c r="C90" s="276"/>
      <c r="D90" s="276"/>
      <c r="E90" s="315">
        <f>E87+E88+E89</f>
        <v>66</v>
      </c>
      <c r="F90" s="315">
        <f>F87+F88+F89</f>
        <v>76</v>
      </c>
      <c r="G90" s="534">
        <f>G87+G88</f>
        <v>3.7800000000000002</v>
      </c>
      <c r="H90" s="534">
        <f t="shared" ref="H90:N90" si="5">H87+H88</f>
        <v>4.34</v>
      </c>
      <c r="I90" s="534">
        <f t="shared" si="5"/>
        <v>0.64</v>
      </c>
      <c r="J90" s="534">
        <f t="shared" si="5"/>
        <v>0.75</v>
      </c>
      <c r="K90" s="534">
        <f t="shared" si="5"/>
        <v>31.27</v>
      </c>
      <c r="L90" s="534">
        <f t="shared" si="5"/>
        <v>36.19</v>
      </c>
      <c r="M90" s="534">
        <f t="shared" si="5"/>
        <v>146.04</v>
      </c>
      <c r="N90" s="534">
        <f t="shared" si="5"/>
        <v>168.96</v>
      </c>
    </row>
    <row r="91" spans="1:14" ht="15" customHeight="1" x14ac:dyDescent="0.55000000000000004">
      <c r="A91" s="355"/>
      <c r="B91" s="192" t="s">
        <v>30</v>
      </c>
      <c r="C91" s="37"/>
      <c r="D91" s="37"/>
      <c r="E91" s="541">
        <f t="shared" ref="E91:N91" si="6">E16+E54+E85+E90+E20</f>
        <v>1761</v>
      </c>
      <c r="F91" s="541">
        <f t="shared" si="6"/>
        <v>2044.5</v>
      </c>
      <c r="G91" s="541">
        <f t="shared" si="6"/>
        <v>40.25</v>
      </c>
      <c r="H91" s="541">
        <f t="shared" si="6"/>
        <v>51.325000000000003</v>
      </c>
      <c r="I91" s="541">
        <f t="shared" si="6"/>
        <v>48.795000000000002</v>
      </c>
      <c r="J91" s="541">
        <f t="shared" si="6"/>
        <v>57.710000000000008</v>
      </c>
      <c r="K91" s="541">
        <f t="shared" si="6"/>
        <v>212.69</v>
      </c>
      <c r="L91" s="541">
        <f t="shared" si="6"/>
        <v>248.44</v>
      </c>
      <c r="M91" s="541">
        <f t="shared" si="6"/>
        <v>1442.1899999999996</v>
      </c>
      <c r="N91" s="541">
        <f t="shared" si="6"/>
        <v>1734.61</v>
      </c>
    </row>
    <row r="92" spans="1:14" ht="15" customHeight="1" x14ac:dyDescent="0.55000000000000004">
      <c r="A92" s="355"/>
      <c r="B92" s="747" t="s">
        <v>396</v>
      </c>
      <c r="C92" s="747"/>
      <c r="D92" s="747"/>
      <c r="E92" s="747"/>
      <c r="F92" s="748"/>
      <c r="G92" s="524">
        <v>42</v>
      </c>
      <c r="H92" s="524">
        <v>54</v>
      </c>
      <c r="I92" s="524">
        <v>47</v>
      </c>
      <c r="J92" s="524">
        <v>60</v>
      </c>
      <c r="K92" s="524">
        <v>203</v>
      </c>
      <c r="L92" s="524">
        <v>261</v>
      </c>
      <c r="M92" s="524">
        <v>1400</v>
      </c>
      <c r="N92" s="524">
        <v>1800</v>
      </c>
    </row>
    <row r="93" spans="1:14" ht="14.25" customHeight="1" x14ac:dyDescent="0.55000000000000004">
      <c r="A93" s="383"/>
      <c r="B93" s="556" t="s">
        <v>177</v>
      </c>
      <c r="C93" s="556"/>
      <c r="D93" s="556"/>
      <c r="E93" s="556"/>
      <c r="F93" s="557"/>
      <c r="G93" s="558">
        <f t="shared" ref="G93:N93" si="7">G91*100/G92</f>
        <v>95.833333333333329</v>
      </c>
      <c r="H93" s="558">
        <f t="shared" si="7"/>
        <v>95.046296296296291</v>
      </c>
      <c r="I93" s="558">
        <f t="shared" si="7"/>
        <v>103.81914893617021</v>
      </c>
      <c r="J93" s="558">
        <f t="shared" si="7"/>
        <v>96.183333333333351</v>
      </c>
      <c r="K93" s="558">
        <f t="shared" si="7"/>
        <v>104.77339901477832</v>
      </c>
      <c r="L93" s="558">
        <f t="shared" si="7"/>
        <v>95.187739463601531</v>
      </c>
      <c r="M93" s="558">
        <f t="shared" si="7"/>
        <v>103.01357142857141</v>
      </c>
      <c r="N93" s="558">
        <f t="shared" si="7"/>
        <v>96.367222222222225</v>
      </c>
    </row>
    <row r="94" spans="1:14" ht="14.25" customHeight="1" x14ac:dyDescent="0.55000000000000004">
      <c r="A94" s="383"/>
      <c r="B94" s="770" t="s">
        <v>384</v>
      </c>
      <c r="C94" s="770"/>
      <c r="D94" s="770"/>
      <c r="E94" s="770"/>
      <c r="F94" s="771"/>
      <c r="G94" s="558">
        <f>G93-100</f>
        <v>-4.1666666666666714</v>
      </c>
      <c r="H94" s="558">
        <f t="shared" ref="H94:N94" si="8">H93-100</f>
        <v>-4.9537037037037095</v>
      </c>
      <c r="I94" s="558">
        <f t="shared" si="8"/>
        <v>3.8191489361702082</v>
      </c>
      <c r="J94" s="558">
        <f t="shared" si="8"/>
        <v>-3.8166666666666487</v>
      </c>
      <c r="K94" s="558">
        <f t="shared" si="8"/>
        <v>4.7733990147783203</v>
      </c>
      <c r="L94" s="558">
        <f t="shared" si="8"/>
        <v>-4.812260536398469</v>
      </c>
      <c r="M94" s="558">
        <f t="shared" si="8"/>
        <v>3.0135714285714101</v>
      </c>
      <c r="N94" s="558">
        <f t="shared" si="8"/>
        <v>-3.6327777777777754</v>
      </c>
    </row>
    <row r="95" spans="1:14" ht="15" customHeight="1" x14ac:dyDescent="0.55000000000000004">
      <c r="A95" s="384"/>
      <c r="B95" s="559" t="s">
        <v>397</v>
      </c>
      <c r="C95" s="695" t="s">
        <v>406</v>
      </c>
      <c r="D95" s="696"/>
      <c r="E95" s="696"/>
      <c r="F95" s="697"/>
      <c r="G95" s="560"/>
      <c r="H95" s="561"/>
      <c r="I95" s="561"/>
      <c r="J95" s="561"/>
      <c r="K95" s="674" t="s">
        <v>407</v>
      </c>
      <c r="L95" s="675"/>
      <c r="M95" s="675"/>
      <c r="N95" s="676"/>
    </row>
    <row r="96" spans="1:14" ht="19.5" customHeight="1" x14ac:dyDescent="0.55000000000000004">
      <c r="A96" s="384"/>
      <c r="B96" s="334" t="s">
        <v>164</v>
      </c>
      <c r="C96" s="335" t="s">
        <v>400</v>
      </c>
      <c r="D96" s="335" t="s">
        <v>401</v>
      </c>
      <c r="E96" s="336">
        <f>E16</f>
        <v>336</v>
      </c>
      <c r="F96" s="336">
        <f>F16</f>
        <v>388</v>
      </c>
      <c r="G96" s="337"/>
      <c r="H96" s="337"/>
      <c r="I96" s="337"/>
      <c r="J96" s="337"/>
      <c r="K96" s="335" t="s">
        <v>408</v>
      </c>
      <c r="L96" s="335" t="s">
        <v>409</v>
      </c>
      <c r="M96" s="336">
        <f>M16</f>
        <v>318.39999999999998</v>
      </c>
      <c r="N96" s="336">
        <f>N16</f>
        <v>361</v>
      </c>
    </row>
    <row r="97" spans="1:14" ht="21" customHeight="1" x14ac:dyDescent="0.55000000000000004">
      <c r="A97" s="384"/>
      <c r="B97" s="334" t="s">
        <v>398</v>
      </c>
      <c r="C97" s="335" t="s">
        <v>402</v>
      </c>
      <c r="D97" s="335" t="s">
        <v>402</v>
      </c>
      <c r="E97" s="336">
        <f>E18</f>
        <v>150</v>
      </c>
      <c r="F97" s="336">
        <f>F18</f>
        <v>180</v>
      </c>
      <c r="G97" s="337"/>
      <c r="H97" s="337"/>
      <c r="I97" s="337"/>
      <c r="J97" s="337"/>
      <c r="K97" s="335" t="s">
        <v>411</v>
      </c>
      <c r="L97" s="335" t="s">
        <v>410</v>
      </c>
      <c r="M97" s="336">
        <f>M18</f>
        <v>45.6</v>
      </c>
      <c r="N97" s="336">
        <f>N18</f>
        <v>62.7</v>
      </c>
    </row>
    <row r="98" spans="1:14" ht="18.75" customHeight="1" x14ac:dyDescent="0.55000000000000004">
      <c r="A98" s="384"/>
      <c r="B98" s="334" t="s">
        <v>166</v>
      </c>
      <c r="C98" s="335" t="s">
        <v>403</v>
      </c>
      <c r="D98" s="335" t="s">
        <v>404</v>
      </c>
      <c r="E98" s="336">
        <f>E54</f>
        <v>570</v>
      </c>
      <c r="F98" s="336">
        <f>F54</f>
        <v>680</v>
      </c>
      <c r="G98" s="337"/>
      <c r="H98" s="337"/>
      <c r="I98" s="337"/>
      <c r="J98" s="337"/>
      <c r="K98" s="335" t="s">
        <v>413</v>
      </c>
      <c r="L98" s="335" t="s">
        <v>414</v>
      </c>
      <c r="M98" s="336">
        <f>M54</f>
        <v>477.94999999999993</v>
      </c>
      <c r="N98" s="336">
        <f>N54</f>
        <v>613.04999999999995</v>
      </c>
    </row>
    <row r="99" spans="1:14" ht="21.75" customHeight="1" x14ac:dyDescent="0.55000000000000004">
      <c r="A99" s="384"/>
      <c r="B99" s="334" t="s">
        <v>399</v>
      </c>
      <c r="C99" s="335" t="s">
        <v>401</v>
      </c>
      <c r="D99" s="335" t="s">
        <v>405</v>
      </c>
      <c r="E99" s="336">
        <f>E85</f>
        <v>639</v>
      </c>
      <c r="F99" s="336">
        <f>F85</f>
        <v>720.5</v>
      </c>
      <c r="G99" s="156"/>
      <c r="H99" s="156"/>
      <c r="I99" s="156"/>
      <c r="J99" s="156"/>
      <c r="K99" s="335" t="s">
        <v>412</v>
      </c>
      <c r="L99" s="335" t="s">
        <v>415</v>
      </c>
      <c r="M99" s="336">
        <f>M85</f>
        <v>454.19999999999993</v>
      </c>
      <c r="N99" s="336">
        <f>N85</f>
        <v>528.9</v>
      </c>
    </row>
    <row r="100" spans="1:14" ht="26.25" customHeight="1" x14ac:dyDescent="0.55000000000000004">
      <c r="A100" s="384"/>
      <c r="B100" s="659" t="s">
        <v>473</v>
      </c>
      <c r="C100" s="338"/>
      <c r="D100" s="338"/>
      <c r="E100" s="339">
        <f>E91</f>
        <v>1761</v>
      </c>
      <c r="F100" s="339">
        <f>F91</f>
        <v>2044.5</v>
      </c>
      <c r="G100" s="337"/>
      <c r="H100" s="337"/>
      <c r="I100" s="337"/>
      <c r="J100" s="337"/>
      <c r="K100" s="335" t="s">
        <v>474</v>
      </c>
      <c r="L100" s="335" t="s">
        <v>475</v>
      </c>
      <c r="M100" s="340">
        <f>M91</f>
        <v>1442.1899999999996</v>
      </c>
      <c r="N100" s="340">
        <f>N91</f>
        <v>1734.61</v>
      </c>
    </row>
    <row r="101" spans="1:14" ht="18.75" customHeight="1" x14ac:dyDescent="0.55000000000000004">
      <c r="A101" s="384"/>
      <c r="B101" s="660"/>
      <c r="C101" s="767" t="s">
        <v>384</v>
      </c>
      <c r="D101" s="768"/>
      <c r="E101" s="768"/>
      <c r="F101" s="768"/>
      <c r="G101" s="768"/>
      <c r="H101" s="768"/>
      <c r="I101" s="768"/>
      <c r="J101" s="769"/>
      <c r="K101" s="562"/>
      <c r="L101" s="562"/>
      <c r="M101" s="563">
        <f>M94</f>
        <v>3.0135714285714101</v>
      </c>
      <c r="N101" s="563">
        <f>N94</f>
        <v>-3.6327777777777754</v>
      </c>
    </row>
    <row r="120" spans="1:6" x14ac:dyDescent="0.55000000000000004">
      <c r="A120" s="1"/>
      <c r="E120" s="12"/>
      <c r="F120" s="12"/>
    </row>
  </sheetData>
  <mergeCells count="18">
    <mergeCell ref="B100:B101"/>
    <mergeCell ref="C101:J101"/>
    <mergeCell ref="B94:F94"/>
    <mergeCell ref="C95:F95"/>
    <mergeCell ref="K95:N95"/>
    <mergeCell ref="M1:N3"/>
    <mergeCell ref="G3:H3"/>
    <mergeCell ref="I3:J3"/>
    <mergeCell ref="K3:L3"/>
    <mergeCell ref="G1:L2"/>
    <mergeCell ref="B92:F92"/>
    <mergeCell ref="A87:A89"/>
    <mergeCell ref="A67:A68"/>
    <mergeCell ref="A1:A3"/>
    <mergeCell ref="B1:B3"/>
    <mergeCell ref="C1:F2"/>
    <mergeCell ref="C59:C60"/>
    <mergeCell ref="D59:D60"/>
  </mergeCells>
  <pageMargins left="0" right="0" top="0" bottom="0" header="0" footer="0"/>
  <pageSetup paperSize="9" scale="5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15"/>
  <sheetViews>
    <sheetView view="pageBreakPreview" topLeftCell="A94" zoomScaleNormal="100" zoomScaleSheetLayoutView="100" workbookViewId="0">
      <selection activeCell="F105" sqref="F105"/>
    </sheetView>
  </sheetViews>
  <sheetFormatPr defaultRowHeight="38.25" x14ac:dyDescent="0.55000000000000004"/>
  <cols>
    <col min="1" max="1" width="14.7109375" style="5" customWidth="1"/>
    <col min="2" max="2" width="53.7109375" style="1" customWidth="1"/>
    <col min="3" max="4" width="8.7109375" style="1" customWidth="1"/>
    <col min="5" max="5" width="11" style="1" customWidth="1"/>
    <col min="6" max="6" width="10" style="1" customWidth="1"/>
    <col min="7" max="14" width="8.7109375" style="1" customWidth="1"/>
    <col min="15" max="16384" width="9.140625" style="1"/>
  </cols>
  <sheetData>
    <row r="1" spans="1:14" ht="16.5" customHeight="1" x14ac:dyDescent="0.55000000000000004">
      <c r="A1" s="644" t="s">
        <v>90</v>
      </c>
      <c r="B1" s="647" t="s">
        <v>519</v>
      </c>
      <c r="C1" s="636" t="s">
        <v>168</v>
      </c>
      <c r="D1" s="725"/>
      <c r="E1" s="726"/>
      <c r="F1" s="727"/>
      <c r="G1" s="645" t="s">
        <v>0</v>
      </c>
      <c r="H1" s="645"/>
      <c r="I1" s="645"/>
      <c r="J1" s="645"/>
      <c r="K1" s="645"/>
      <c r="L1" s="645"/>
      <c r="M1" s="636" t="s">
        <v>175</v>
      </c>
      <c r="N1" s="731"/>
    </row>
    <row r="2" spans="1:14" ht="4.5" customHeight="1" x14ac:dyDescent="0.55000000000000004">
      <c r="A2" s="644"/>
      <c r="B2" s="648"/>
      <c r="C2" s="728"/>
      <c r="D2" s="729"/>
      <c r="E2" s="730"/>
      <c r="F2" s="708"/>
      <c r="G2" s="645"/>
      <c r="H2" s="645"/>
      <c r="I2" s="645"/>
      <c r="J2" s="645"/>
      <c r="K2" s="645"/>
      <c r="L2" s="645"/>
      <c r="M2" s="732"/>
      <c r="N2" s="733"/>
    </row>
    <row r="3" spans="1:14" ht="25.5" customHeight="1" x14ac:dyDescent="0.55000000000000004">
      <c r="A3" s="644"/>
      <c r="B3" s="649"/>
      <c r="C3" s="349" t="s">
        <v>1</v>
      </c>
      <c r="D3" s="349" t="s">
        <v>2</v>
      </c>
      <c r="E3" s="349" t="s">
        <v>1</v>
      </c>
      <c r="F3" s="349" t="s">
        <v>2</v>
      </c>
      <c r="G3" s="644" t="s">
        <v>139</v>
      </c>
      <c r="H3" s="644"/>
      <c r="I3" s="644" t="s">
        <v>4</v>
      </c>
      <c r="J3" s="645"/>
      <c r="K3" s="645" t="s">
        <v>3</v>
      </c>
      <c r="L3" s="645"/>
      <c r="M3" s="707"/>
      <c r="N3" s="708"/>
    </row>
    <row r="4" spans="1:14" ht="15" customHeight="1" thickBot="1" x14ac:dyDescent="0.6">
      <c r="A4" s="350"/>
      <c r="B4" s="463" t="s">
        <v>5</v>
      </c>
      <c r="C4" s="373" t="s">
        <v>135</v>
      </c>
      <c r="D4" s="373" t="s">
        <v>136</v>
      </c>
      <c r="E4" s="373" t="s">
        <v>137</v>
      </c>
      <c r="F4" s="373" t="s">
        <v>137</v>
      </c>
      <c r="G4" s="373" t="s">
        <v>1</v>
      </c>
      <c r="H4" s="373" t="s">
        <v>2</v>
      </c>
      <c r="I4" s="373" t="s">
        <v>1</v>
      </c>
      <c r="J4" s="373" t="s">
        <v>2</v>
      </c>
      <c r="K4" s="373" t="s">
        <v>1</v>
      </c>
      <c r="L4" s="373" t="s">
        <v>2</v>
      </c>
      <c r="M4" s="373" t="s">
        <v>1</v>
      </c>
      <c r="N4" s="373" t="s">
        <v>2</v>
      </c>
    </row>
    <row r="5" spans="1:14" ht="15" customHeight="1" thickBot="1" x14ac:dyDescent="0.6">
      <c r="A5" s="366" t="s">
        <v>133</v>
      </c>
      <c r="B5" s="505" t="s">
        <v>334</v>
      </c>
      <c r="C5" s="128"/>
      <c r="D5" s="129"/>
      <c r="E5" s="258">
        <v>150</v>
      </c>
      <c r="F5" s="258">
        <v>180</v>
      </c>
      <c r="G5" s="376">
        <v>4.13</v>
      </c>
      <c r="H5" s="376">
        <v>4.95</v>
      </c>
      <c r="I5" s="376">
        <v>7.91</v>
      </c>
      <c r="J5" s="376">
        <v>9.5</v>
      </c>
      <c r="K5" s="449">
        <v>20.63</v>
      </c>
      <c r="L5" s="376">
        <v>32.5</v>
      </c>
      <c r="M5" s="376">
        <v>168.8</v>
      </c>
      <c r="N5" s="450">
        <v>202.56</v>
      </c>
    </row>
    <row r="6" spans="1:14" ht="15" customHeight="1" x14ac:dyDescent="0.55000000000000004">
      <c r="A6" s="447" t="s">
        <v>99</v>
      </c>
      <c r="B6" s="301" t="s">
        <v>220</v>
      </c>
      <c r="C6" s="258"/>
      <c r="D6" s="258"/>
      <c r="E6" s="258">
        <v>10</v>
      </c>
      <c r="F6" s="258">
        <v>20</v>
      </c>
      <c r="G6" s="101">
        <v>0.7</v>
      </c>
      <c r="H6" s="101">
        <v>1.5</v>
      </c>
      <c r="I6" s="101">
        <v>0.3</v>
      </c>
      <c r="J6" s="101">
        <v>0.5</v>
      </c>
      <c r="K6" s="101">
        <v>5.5</v>
      </c>
      <c r="L6" s="101">
        <v>10.9</v>
      </c>
      <c r="M6" s="101">
        <v>27.1</v>
      </c>
      <c r="N6" s="101">
        <v>54.2</v>
      </c>
    </row>
    <row r="7" spans="1:14" ht="15" customHeight="1" thickBot="1" x14ac:dyDescent="0.6">
      <c r="A7" s="366"/>
      <c r="B7" s="208" t="s">
        <v>316</v>
      </c>
      <c r="C7" s="82">
        <v>3</v>
      </c>
      <c r="D7" s="89">
        <v>4</v>
      </c>
      <c r="E7" s="82">
        <v>3</v>
      </c>
      <c r="F7" s="82">
        <v>4</v>
      </c>
      <c r="G7" s="101"/>
      <c r="H7" s="101"/>
      <c r="I7" s="101"/>
      <c r="J7" s="101"/>
      <c r="K7" s="101"/>
      <c r="L7" s="101"/>
      <c r="M7" s="101"/>
      <c r="N7" s="101"/>
    </row>
    <row r="8" spans="1:14" ht="15" customHeight="1" thickBot="1" x14ac:dyDescent="0.6">
      <c r="A8" s="366"/>
      <c r="B8" s="120" t="s">
        <v>40</v>
      </c>
      <c r="C8" s="82">
        <v>18</v>
      </c>
      <c r="D8" s="82">
        <v>21</v>
      </c>
      <c r="E8" s="82">
        <v>18</v>
      </c>
      <c r="F8" s="82">
        <v>21</v>
      </c>
      <c r="G8" s="376"/>
      <c r="H8" s="376"/>
      <c r="I8" s="376"/>
      <c r="J8" s="376"/>
      <c r="K8" s="449"/>
      <c r="L8" s="376"/>
      <c r="M8" s="376"/>
      <c r="N8" s="450"/>
    </row>
    <row r="9" spans="1:14" ht="15" customHeight="1" x14ac:dyDescent="0.55000000000000004">
      <c r="A9" s="366"/>
      <c r="B9" s="130" t="s">
        <v>24</v>
      </c>
      <c r="C9" s="209">
        <v>11</v>
      </c>
      <c r="D9" s="209">
        <v>11</v>
      </c>
      <c r="E9" s="82">
        <v>9.24</v>
      </c>
      <c r="F9" s="82">
        <v>9.24</v>
      </c>
      <c r="G9" s="101"/>
      <c r="H9" s="101"/>
      <c r="I9" s="101"/>
      <c r="J9" s="101"/>
      <c r="K9" s="101"/>
      <c r="L9" s="101"/>
      <c r="M9" s="101"/>
      <c r="N9" s="101"/>
    </row>
    <row r="10" spans="1:14" ht="15" customHeight="1" x14ac:dyDescent="0.55000000000000004">
      <c r="A10" s="366"/>
      <c r="B10" s="130" t="s">
        <v>47</v>
      </c>
      <c r="C10" s="118">
        <v>80</v>
      </c>
      <c r="D10" s="203">
        <v>110</v>
      </c>
      <c r="E10" s="118">
        <v>80</v>
      </c>
      <c r="F10" s="203">
        <v>110</v>
      </c>
      <c r="G10" s="101"/>
      <c r="H10" s="101"/>
      <c r="I10" s="101"/>
      <c r="J10" s="101"/>
      <c r="K10" s="101"/>
      <c r="L10" s="101"/>
      <c r="M10" s="101"/>
      <c r="N10" s="101"/>
    </row>
    <row r="11" spans="1:14" ht="15" customHeight="1" x14ac:dyDescent="0.55000000000000004">
      <c r="A11" s="366"/>
      <c r="B11" s="130" t="s">
        <v>43</v>
      </c>
      <c r="C11" s="118">
        <v>8</v>
      </c>
      <c r="D11" s="203">
        <v>12</v>
      </c>
      <c r="E11" s="118">
        <v>8</v>
      </c>
      <c r="F11" s="203">
        <v>12</v>
      </c>
      <c r="G11" s="101"/>
      <c r="H11" s="101"/>
      <c r="I11" s="101"/>
      <c r="J11" s="101"/>
      <c r="K11" s="101"/>
      <c r="L11" s="101"/>
      <c r="M11" s="101"/>
      <c r="N11" s="101"/>
    </row>
    <row r="12" spans="1:14" ht="15" customHeight="1" x14ac:dyDescent="0.55000000000000004">
      <c r="A12" s="366"/>
      <c r="B12" s="130" t="s">
        <v>20</v>
      </c>
      <c r="C12" s="82">
        <v>3</v>
      </c>
      <c r="D12" s="89">
        <v>5</v>
      </c>
      <c r="E12" s="82">
        <v>3</v>
      </c>
      <c r="F12" s="89">
        <v>5</v>
      </c>
      <c r="G12" s="101"/>
      <c r="H12" s="101"/>
      <c r="I12" s="101"/>
      <c r="J12" s="101"/>
      <c r="K12" s="101"/>
      <c r="L12" s="101"/>
      <c r="M12" s="101"/>
      <c r="N12" s="101"/>
    </row>
    <row r="13" spans="1:14" ht="15" customHeight="1" x14ac:dyDescent="0.55000000000000004">
      <c r="A13" s="366"/>
      <c r="B13" s="124" t="s">
        <v>247</v>
      </c>
      <c r="C13" s="175">
        <v>0.02</v>
      </c>
      <c r="D13" s="160">
        <v>0.03</v>
      </c>
      <c r="E13" s="175">
        <v>0.02</v>
      </c>
      <c r="F13" s="160">
        <v>0.03</v>
      </c>
      <c r="G13" s="101"/>
      <c r="H13" s="101"/>
      <c r="I13" s="101"/>
      <c r="J13" s="101"/>
      <c r="K13" s="101"/>
      <c r="L13" s="101"/>
      <c r="M13" s="101"/>
      <c r="N13" s="101"/>
    </row>
    <row r="14" spans="1:14" ht="15" customHeight="1" x14ac:dyDescent="0.55000000000000004">
      <c r="A14" s="366"/>
      <c r="B14" s="124" t="s">
        <v>256</v>
      </c>
      <c r="C14" s="82">
        <v>3.5</v>
      </c>
      <c r="D14" s="82">
        <v>3.5</v>
      </c>
      <c r="E14" s="82">
        <v>3.5</v>
      </c>
      <c r="F14" s="82">
        <v>3.5</v>
      </c>
      <c r="G14" s="101"/>
      <c r="H14" s="101"/>
      <c r="I14" s="101"/>
      <c r="J14" s="101"/>
      <c r="K14" s="101"/>
      <c r="L14" s="101"/>
      <c r="M14" s="101"/>
      <c r="N14" s="101"/>
    </row>
    <row r="15" spans="1:14" ht="15" customHeight="1" x14ac:dyDescent="0.55000000000000004">
      <c r="A15" s="366"/>
      <c r="B15" s="130" t="s">
        <v>160</v>
      </c>
      <c r="C15" s="82">
        <v>9</v>
      </c>
      <c r="D15" s="89">
        <v>10</v>
      </c>
      <c r="E15" s="82">
        <v>9</v>
      </c>
      <c r="F15" s="82">
        <v>10</v>
      </c>
      <c r="G15" s="101"/>
      <c r="H15" s="101"/>
      <c r="I15" s="101"/>
      <c r="J15" s="101"/>
      <c r="K15" s="101"/>
      <c r="L15" s="101"/>
      <c r="M15" s="101"/>
      <c r="N15" s="101"/>
    </row>
    <row r="16" spans="1:14" ht="15" customHeight="1" thickBot="1" x14ac:dyDescent="0.6">
      <c r="A16" s="153"/>
      <c r="B16" s="121" t="s">
        <v>8</v>
      </c>
      <c r="C16" s="82">
        <v>10</v>
      </c>
      <c r="D16" s="89">
        <v>20</v>
      </c>
      <c r="E16" s="82">
        <v>10</v>
      </c>
      <c r="F16" s="82">
        <v>20</v>
      </c>
      <c r="G16" s="101"/>
      <c r="H16" s="101"/>
      <c r="I16" s="101"/>
      <c r="J16" s="101"/>
      <c r="K16" s="101"/>
      <c r="L16" s="101"/>
      <c r="M16" s="101"/>
      <c r="N16" s="101"/>
    </row>
    <row r="17" spans="1:14" ht="15" customHeight="1" thickBot="1" x14ac:dyDescent="0.6">
      <c r="A17" s="353" t="s">
        <v>100</v>
      </c>
      <c r="B17" s="296" t="s">
        <v>155</v>
      </c>
      <c r="C17" s="37"/>
      <c r="D17" s="37"/>
      <c r="E17" s="292">
        <v>150</v>
      </c>
      <c r="F17" s="292">
        <v>180</v>
      </c>
      <c r="G17" s="218">
        <v>3.3</v>
      </c>
      <c r="H17" s="218">
        <v>4.5</v>
      </c>
      <c r="I17" s="218">
        <v>1.2</v>
      </c>
      <c r="J17" s="218">
        <v>1.7</v>
      </c>
      <c r="K17" s="218">
        <v>4.7</v>
      </c>
      <c r="L17" s="218">
        <v>6.5</v>
      </c>
      <c r="M17" s="299">
        <v>45.6</v>
      </c>
      <c r="N17" s="299">
        <v>62.7</v>
      </c>
    </row>
    <row r="18" spans="1:14" ht="15" customHeight="1" x14ac:dyDescent="0.55000000000000004">
      <c r="A18" s="353"/>
      <c r="B18" s="300" t="s">
        <v>293</v>
      </c>
      <c r="C18" s="385">
        <v>150</v>
      </c>
      <c r="D18" s="385">
        <v>180</v>
      </c>
      <c r="E18" s="292">
        <v>150</v>
      </c>
      <c r="F18" s="292">
        <v>180</v>
      </c>
      <c r="G18" s="228"/>
      <c r="H18" s="228"/>
      <c r="I18" s="228"/>
      <c r="J18" s="228"/>
      <c r="K18" s="123"/>
      <c r="L18" s="228"/>
      <c r="M18" s="228"/>
      <c r="N18" s="228"/>
    </row>
    <row r="19" spans="1:14" ht="15" customHeight="1" x14ac:dyDescent="0.55000000000000004">
      <c r="A19" s="353" t="s">
        <v>101</v>
      </c>
      <c r="B19" s="296" t="s">
        <v>9</v>
      </c>
      <c r="C19" s="262"/>
      <c r="D19" s="262"/>
      <c r="E19" s="263">
        <v>40</v>
      </c>
      <c r="F19" s="263">
        <v>64</v>
      </c>
      <c r="G19" s="110">
        <v>2.6</v>
      </c>
      <c r="H19" s="110">
        <v>4.22</v>
      </c>
      <c r="I19" s="110">
        <v>8.8000000000000007</v>
      </c>
      <c r="J19" s="110">
        <v>14.7</v>
      </c>
      <c r="K19" s="110">
        <v>7.75</v>
      </c>
      <c r="L19" s="110">
        <v>12.4</v>
      </c>
      <c r="M19" s="110">
        <v>70.599999999999994</v>
      </c>
      <c r="N19" s="110">
        <v>166.7</v>
      </c>
    </row>
    <row r="20" spans="1:14" ht="15" customHeight="1" x14ac:dyDescent="0.55000000000000004">
      <c r="A20" s="353"/>
      <c r="B20" s="102" t="s">
        <v>10</v>
      </c>
      <c r="C20" s="37">
        <v>5</v>
      </c>
      <c r="D20" s="37">
        <v>8</v>
      </c>
      <c r="E20" s="37">
        <v>5</v>
      </c>
      <c r="F20" s="37">
        <v>8</v>
      </c>
      <c r="G20" s="110"/>
      <c r="H20" s="110"/>
      <c r="I20" s="110"/>
      <c r="J20" s="110"/>
      <c r="K20" s="110"/>
      <c r="L20" s="110"/>
      <c r="M20" s="110"/>
      <c r="N20" s="110"/>
    </row>
    <row r="21" spans="1:14" ht="15" customHeight="1" x14ac:dyDescent="0.55000000000000004">
      <c r="A21" s="353"/>
      <c r="B21" s="102" t="s">
        <v>11</v>
      </c>
      <c r="C21" s="37">
        <v>6</v>
      </c>
      <c r="D21" s="37">
        <v>8</v>
      </c>
      <c r="E21" s="37">
        <v>6</v>
      </c>
      <c r="F21" s="37">
        <v>8</v>
      </c>
      <c r="G21" s="110"/>
      <c r="H21" s="110"/>
      <c r="I21" s="110"/>
      <c r="J21" s="110"/>
      <c r="K21" s="110"/>
      <c r="L21" s="110"/>
      <c r="M21" s="110"/>
      <c r="N21" s="110"/>
    </row>
    <row r="22" spans="1:14" ht="15" customHeight="1" x14ac:dyDescent="0.55000000000000004">
      <c r="A22" s="353"/>
      <c r="B22" s="102" t="s">
        <v>12</v>
      </c>
      <c r="C22" s="37">
        <v>30</v>
      </c>
      <c r="D22" s="37">
        <v>50</v>
      </c>
      <c r="E22" s="37">
        <v>30</v>
      </c>
      <c r="F22" s="37">
        <v>50</v>
      </c>
      <c r="G22" s="110"/>
      <c r="H22" s="110"/>
      <c r="I22" s="110"/>
      <c r="J22" s="110"/>
      <c r="K22" s="110"/>
      <c r="L22" s="110"/>
      <c r="M22" s="110"/>
      <c r="N22" s="110"/>
    </row>
    <row r="23" spans="1:14" ht="15" customHeight="1" x14ac:dyDescent="0.55000000000000004">
      <c r="A23" s="153"/>
      <c r="B23" s="319" t="s">
        <v>21</v>
      </c>
      <c r="C23" s="258"/>
      <c r="D23" s="258"/>
      <c r="E23" s="311">
        <f>E5+E17+E19+E6</f>
        <v>350</v>
      </c>
      <c r="F23" s="311">
        <f t="shared" ref="F23:N23" si="0">F5+F17+F19+F6</f>
        <v>444</v>
      </c>
      <c r="G23" s="311">
        <f t="shared" si="0"/>
        <v>10.729999999999999</v>
      </c>
      <c r="H23" s="311">
        <f t="shared" si="0"/>
        <v>15.169999999999998</v>
      </c>
      <c r="I23" s="311">
        <f t="shared" si="0"/>
        <v>18.21</v>
      </c>
      <c r="J23" s="311">
        <f t="shared" si="0"/>
        <v>26.4</v>
      </c>
      <c r="K23" s="311">
        <f t="shared" si="0"/>
        <v>38.58</v>
      </c>
      <c r="L23" s="311">
        <f t="shared" si="0"/>
        <v>62.3</v>
      </c>
      <c r="M23" s="311">
        <f t="shared" si="0"/>
        <v>312.10000000000002</v>
      </c>
      <c r="N23" s="311">
        <f t="shared" si="0"/>
        <v>486.15999999999997</v>
      </c>
    </row>
    <row r="24" spans="1:14" ht="15" customHeight="1" thickBot="1" x14ac:dyDescent="0.6">
      <c r="A24" s="153"/>
      <c r="B24" s="463" t="s">
        <v>13</v>
      </c>
      <c r="C24" s="311"/>
      <c r="D24" s="311"/>
      <c r="E24" s="311"/>
      <c r="F24" s="311"/>
      <c r="G24" s="101"/>
      <c r="H24" s="101"/>
      <c r="I24" s="101"/>
      <c r="J24" s="101"/>
      <c r="K24" s="101"/>
      <c r="L24" s="101"/>
      <c r="M24" s="101"/>
      <c r="N24" s="101"/>
    </row>
    <row r="25" spans="1:14" ht="15" customHeight="1" thickBot="1" x14ac:dyDescent="0.6">
      <c r="A25" s="353" t="s">
        <v>294</v>
      </c>
      <c r="B25" s="314" t="s">
        <v>14</v>
      </c>
      <c r="C25" s="84">
        <v>200</v>
      </c>
      <c r="D25" s="84">
        <v>200</v>
      </c>
      <c r="E25" s="311">
        <v>200</v>
      </c>
      <c r="F25" s="311">
        <v>200</v>
      </c>
      <c r="G25" s="218">
        <f>(G26+G27+G28)/3</f>
        <v>0.56666666666666676</v>
      </c>
      <c r="H25" s="218">
        <f t="shared" ref="H25:N25" si="1">(H26+H27+H28)/3</f>
        <v>0.56666666666666676</v>
      </c>
      <c r="I25" s="218">
        <f t="shared" si="1"/>
        <v>0.13333333333333333</v>
      </c>
      <c r="J25" s="218">
        <f t="shared" si="1"/>
        <v>0.13333333333333333</v>
      </c>
      <c r="K25" s="218">
        <f t="shared" si="1"/>
        <v>17.866666666666664</v>
      </c>
      <c r="L25" s="218">
        <f t="shared" si="1"/>
        <v>17.866666666666664</v>
      </c>
      <c r="M25" s="218">
        <f t="shared" si="1"/>
        <v>75.666666666666671</v>
      </c>
      <c r="N25" s="218">
        <f t="shared" si="1"/>
        <v>75.666666666666671</v>
      </c>
    </row>
    <row r="26" spans="1:14" ht="15" customHeight="1" thickBot="1" x14ac:dyDescent="0.6">
      <c r="A26" s="353"/>
      <c r="B26" s="314" t="s">
        <v>465</v>
      </c>
      <c r="C26" s="84">
        <v>200</v>
      </c>
      <c r="D26" s="84">
        <v>200</v>
      </c>
      <c r="E26" s="311">
        <v>200</v>
      </c>
      <c r="F26" s="311">
        <v>200</v>
      </c>
      <c r="G26" s="356">
        <v>0.3</v>
      </c>
      <c r="H26" s="356">
        <v>0.3</v>
      </c>
      <c r="I26" s="356">
        <v>0</v>
      </c>
      <c r="J26" s="356">
        <v>0</v>
      </c>
      <c r="K26" s="356">
        <v>16.5</v>
      </c>
      <c r="L26" s="356">
        <v>16.5</v>
      </c>
      <c r="M26" s="356">
        <v>68</v>
      </c>
      <c r="N26" s="356">
        <v>68</v>
      </c>
    </row>
    <row r="27" spans="1:14" ht="15" customHeight="1" x14ac:dyDescent="0.55000000000000004">
      <c r="A27" s="353"/>
      <c r="B27" s="314" t="s">
        <v>466</v>
      </c>
      <c r="C27" s="84">
        <v>200</v>
      </c>
      <c r="D27" s="84">
        <v>200</v>
      </c>
      <c r="E27" s="311">
        <v>200</v>
      </c>
      <c r="F27" s="311">
        <v>200</v>
      </c>
      <c r="G27" s="356">
        <v>0.8</v>
      </c>
      <c r="H27" s="356">
        <v>0.8</v>
      </c>
      <c r="I27" s="356">
        <v>0.2</v>
      </c>
      <c r="J27" s="356">
        <v>0.2</v>
      </c>
      <c r="K27" s="356">
        <v>15.2</v>
      </c>
      <c r="L27" s="356">
        <v>15.2</v>
      </c>
      <c r="M27" s="356">
        <v>69</v>
      </c>
      <c r="N27" s="356">
        <v>69</v>
      </c>
    </row>
    <row r="28" spans="1:14" ht="15" customHeight="1" x14ac:dyDescent="0.55000000000000004">
      <c r="A28" s="353"/>
      <c r="B28" s="314" t="s">
        <v>467</v>
      </c>
      <c r="C28" s="84">
        <v>200</v>
      </c>
      <c r="D28" s="84">
        <v>200</v>
      </c>
      <c r="E28" s="311">
        <v>200</v>
      </c>
      <c r="F28" s="311">
        <v>200</v>
      </c>
      <c r="G28" s="276">
        <v>0.6</v>
      </c>
      <c r="H28" s="276">
        <v>0.6</v>
      </c>
      <c r="I28" s="276">
        <v>0.2</v>
      </c>
      <c r="J28" s="276">
        <v>0.2</v>
      </c>
      <c r="K28" s="276">
        <v>21.9</v>
      </c>
      <c r="L28" s="276">
        <v>21.9</v>
      </c>
      <c r="M28" s="276">
        <v>90</v>
      </c>
      <c r="N28" s="276">
        <v>90</v>
      </c>
    </row>
    <row r="29" spans="1:14" ht="15" customHeight="1" x14ac:dyDescent="0.55000000000000004">
      <c r="A29" s="153"/>
      <c r="B29" s="319" t="s">
        <v>21</v>
      </c>
      <c r="C29" s="258"/>
      <c r="D29" s="258"/>
      <c r="E29" s="311">
        <f t="shared" ref="E29:N29" si="2">E25</f>
        <v>200</v>
      </c>
      <c r="F29" s="311">
        <f t="shared" si="2"/>
        <v>200</v>
      </c>
      <c r="G29" s="101">
        <f t="shared" si="2"/>
        <v>0.56666666666666676</v>
      </c>
      <c r="H29" s="101">
        <f t="shared" si="2"/>
        <v>0.56666666666666676</v>
      </c>
      <c r="I29" s="101">
        <f t="shared" si="2"/>
        <v>0.13333333333333333</v>
      </c>
      <c r="J29" s="101">
        <f t="shared" si="2"/>
        <v>0.13333333333333333</v>
      </c>
      <c r="K29" s="101">
        <f t="shared" si="2"/>
        <v>17.866666666666664</v>
      </c>
      <c r="L29" s="101">
        <f t="shared" si="2"/>
        <v>17.866666666666664</v>
      </c>
      <c r="M29" s="101">
        <f t="shared" si="2"/>
        <v>75.666666666666671</v>
      </c>
      <c r="N29" s="101">
        <f t="shared" si="2"/>
        <v>75.666666666666671</v>
      </c>
    </row>
    <row r="30" spans="1:14" ht="15" customHeight="1" x14ac:dyDescent="0.55000000000000004">
      <c r="A30" s="153"/>
      <c r="B30" s="463" t="s">
        <v>15</v>
      </c>
      <c r="C30" s="311"/>
      <c r="D30" s="311"/>
      <c r="E30" s="311"/>
      <c r="F30" s="311"/>
      <c r="G30" s="101"/>
      <c r="H30" s="101"/>
      <c r="I30" s="101"/>
      <c r="J30" s="101"/>
      <c r="K30" s="101"/>
      <c r="L30" s="101"/>
      <c r="M30" s="101"/>
      <c r="N30" s="101"/>
    </row>
    <row r="31" spans="1:14" ht="15" customHeight="1" x14ac:dyDescent="0.55000000000000004">
      <c r="A31" s="353" t="s">
        <v>120</v>
      </c>
      <c r="B31" s="308" t="s">
        <v>213</v>
      </c>
      <c r="C31" s="258"/>
      <c r="D31" s="258"/>
      <c r="E31" s="309">
        <v>150</v>
      </c>
      <c r="F31" s="309">
        <v>180</v>
      </c>
      <c r="G31" s="189">
        <v>0.56000000000000005</v>
      </c>
      <c r="H31" s="189">
        <v>0.67</v>
      </c>
      <c r="I31" s="189">
        <v>1.5</v>
      </c>
      <c r="J31" s="189">
        <v>1.8</v>
      </c>
      <c r="K31" s="110">
        <v>6.56</v>
      </c>
      <c r="L31" s="110">
        <v>7.87</v>
      </c>
      <c r="M31" s="110">
        <f t="shared" ref="M31:N31" si="3">G31*4+I31*9+K31*4</f>
        <v>41.98</v>
      </c>
      <c r="N31" s="110">
        <f t="shared" si="3"/>
        <v>50.36</v>
      </c>
    </row>
    <row r="32" spans="1:14" ht="15" customHeight="1" x14ac:dyDescent="0.55000000000000004">
      <c r="A32" s="353" t="s">
        <v>121</v>
      </c>
      <c r="B32" s="308" t="s">
        <v>315</v>
      </c>
      <c r="C32" s="118"/>
      <c r="D32" s="118"/>
      <c r="E32" s="292">
        <v>20</v>
      </c>
      <c r="F32" s="292">
        <v>20</v>
      </c>
      <c r="G32" s="110">
        <v>1.54</v>
      </c>
      <c r="H32" s="110">
        <v>1.54</v>
      </c>
      <c r="I32" s="110">
        <v>0.3</v>
      </c>
      <c r="J32" s="110">
        <v>0.3</v>
      </c>
      <c r="K32" s="110">
        <v>0.14000000000000001</v>
      </c>
      <c r="L32" s="110">
        <v>0.14000000000000001</v>
      </c>
      <c r="M32" s="110">
        <v>21</v>
      </c>
      <c r="N32" s="110">
        <v>21</v>
      </c>
    </row>
    <row r="33" spans="1:14" ht="15" customHeight="1" x14ac:dyDescent="0.55000000000000004">
      <c r="A33" s="216"/>
      <c r="B33" s="97" t="s">
        <v>179</v>
      </c>
      <c r="C33" s="118">
        <v>3.02</v>
      </c>
      <c r="D33" s="118">
        <v>4</v>
      </c>
      <c r="E33" s="118">
        <v>2.2400000000000002</v>
      </c>
      <c r="F33" s="118">
        <v>2.96</v>
      </c>
      <c r="G33" s="101"/>
      <c r="H33" s="101"/>
      <c r="I33" s="110"/>
      <c r="J33" s="110"/>
      <c r="K33" s="110"/>
      <c r="L33" s="110"/>
      <c r="M33" s="110"/>
      <c r="N33" s="110"/>
    </row>
    <row r="34" spans="1:14" ht="15" customHeight="1" x14ac:dyDescent="0.55000000000000004">
      <c r="A34" s="216"/>
      <c r="B34" s="119" t="s">
        <v>180</v>
      </c>
      <c r="C34" s="231">
        <v>42</v>
      </c>
      <c r="D34" s="101">
        <v>45.75</v>
      </c>
      <c r="E34" s="101">
        <v>38.64</v>
      </c>
      <c r="F34" s="101">
        <v>42.09</v>
      </c>
      <c r="G34" s="110"/>
      <c r="H34" s="110"/>
      <c r="I34" s="110"/>
      <c r="J34" s="110"/>
      <c r="K34" s="110"/>
      <c r="L34" s="110"/>
      <c r="M34" s="110"/>
      <c r="N34" s="110"/>
    </row>
    <row r="35" spans="1:14" ht="15" customHeight="1" x14ac:dyDescent="0.55000000000000004">
      <c r="A35" s="216"/>
      <c r="B35" s="97" t="s">
        <v>178</v>
      </c>
      <c r="C35" s="37">
        <v>3.2</v>
      </c>
      <c r="D35" s="37">
        <v>4</v>
      </c>
      <c r="E35" s="37">
        <v>2.94</v>
      </c>
      <c r="F35" s="37">
        <v>3.68</v>
      </c>
      <c r="G35" s="110"/>
      <c r="H35" s="110"/>
      <c r="I35" s="110"/>
      <c r="J35" s="110"/>
      <c r="K35" s="110"/>
      <c r="L35" s="110"/>
      <c r="M35" s="110"/>
      <c r="N35" s="110"/>
    </row>
    <row r="36" spans="1:14" ht="15" customHeight="1" x14ac:dyDescent="0.55000000000000004">
      <c r="A36" s="216"/>
      <c r="B36" s="185" t="s">
        <v>11</v>
      </c>
      <c r="C36" s="37">
        <v>2</v>
      </c>
      <c r="D36" s="37">
        <v>2</v>
      </c>
      <c r="E36" s="37">
        <v>2</v>
      </c>
      <c r="F36" s="37">
        <v>2</v>
      </c>
      <c r="G36" s="110"/>
      <c r="H36" s="110"/>
      <c r="I36" s="110"/>
      <c r="J36" s="110"/>
      <c r="K36" s="110"/>
      <c r="L36" s="110"/>
      <c r="M36" s="110"/>
      <c r="N36" s="110"/>
    </row>
    <row r="37" spans="1:14" ht="15" customHeight="1" x14ac:dyDescent="0.55000000000000004">
      <c r="A37" s="216"/>
      <c r="B37" s="186" t="s">
        <v>296</v>
      </c>
      <c r="C37" s="698">
        <v>12</v>
      </c>
      <c r="D37" s="698">
        <v>13</v>
      </c>
      <c r="E37" s="37">
        <v>8.64</v>
      </c>
      <c r="F37" s="37">
        <v>9.36</v>
      </c>
      <c r="G37" s="110"/>
      <c r="H37" s="110"/>
      <c r="I37" s="110"/>
      <c r="J37" s="110"/>
      <c r="K37" s="110"/>
      <c r="L37" s="110"/>
      <c r="M37" s="110"/>
      <c r="N37" s="110"/>
    </row>
    <row r="38" spans="1:14" ht="15" customHeight="1" x14ac:dyDescent="0.55000000000000004">
      <c r="A38" s="216"/>
      <c r="B38" s="186" t="s">
        <v>295</v>
      </c>
      <c r="C38" s="716"/>
      <c r="D38" s="716"/>
      <c r="E38" s="37">
        <v>6.84</v>
      </c>
      <c r="F38" s="37">
        <v>7.41</v>
      </c>
      <c r="G38" s="110"/>
      <c r="H38" s="110"/>
      <c r="I38" s="110"/>
      <c r="J38" s="110"/>
      <c r="K38" s="110"/>
      <c r="L38" s="110"/>
      <c r="M38" s="110"/>
      <c r="N38" s="110"/>
    </row>
    <row r="39" spans="1:14" ht="15" customHeight="1" x14ac:dyDescent="0.55000000000000004">
      <c r="A39" s="216"/>
      <c r="B39" s="186" t="s">
        <v>184</v>
      </c>
      <c r="C39" s="84">
        <v>48.75</v>
      </c>
      <c r="D39" s="84">
        <v>57.75</v>
      </c>
      <c r="E39" s="84">
        <v>44.85</v>
      </c>
      <c r="F39" s="84">
        <v>53.13</v>
      </c>
      <c r="G39" s="110"/>
      <c r="H39" s="110"/>
      <c r="I39" s="110"/>
      <c r="J39" s="110"/>
      <c r="K39" s="110"/>
      <c r="L39" s="110"/>
      <c r="M39" s="110"/>
      <c r="N39" s="110"/>
    </row>
    <row r="40" spans="1:14" ht="15" customHeight="1" x14ac:dyDescent="0.55000000000000004">
      <c r="A40" s="216"/>
      <c r="B40" s="97" t="s">
        <v>41</v>
      </c>
      <c r="C40" s="37">
        <v>6</v>
      </c>
      <c r="D40" s="37">
        <v>8</v>
      </c>
      <c r="E40" s="37">
        <v>6</v>
      </c>
      <c r="F40" s="37">
        <v>8</v>
      </c>
      <c r="G40" s="110"/>
      <c r="H40" s="110"/>
      <c r="I40" s="110"/>
      <c r="J40" s="110"/>
      <c r="K40" s="110"/>
      <c r="L40" s="110"/>
      <c r="M40" s="110"/>
      <c r="N40" s="110"/>
    </row>
    <row r="41" spans="1:14" ht="15" customHeight="1" x14ac:dyDescent="0.55000000000000004">
      <c r="A41" s="216"/>
      <c r="B41" s="130" t="s">
        <v>54</v>
      </c>
      <c r="C41" s="37">
        <v>5</v>
      </c>
      <c r="D41" s="37">
        <v>6</v>
      </c>
      <c r="E41" s="37">
        <v>5</v>
      </c>
      <c r="F41" s="37">
        <v>6</v>
      </c>
      <c r="G41" s="110"/>
      <c r="H41" s="110"/>
      <c r="I41" s="110"/>
      <c r="J41" s="110"/>
      <c r="K41" s="110"/>
      <c r="L41" s="110"/>
      <c r="M41" s="110"/>
      <c r="N41" s="110"/>
    </row>
    <row r="42" spans="1:14" ht="15" customHeight="1" x14ac:dyDescent="0.55000000000000004">
      <c r="A42" s="216"/>
      <c r="B42" s="130" t="s">
        <v>20</v>
      </c>
      <c r="C42" s="37">
        <v>0.5</v>
      </c>
      <c r="D42" s="37">
        <v>0.55000000000000004</v>
      </c>
      <c r="E42" s="37">
        <v>0.5</v>
      </c>
      <c r="F42" s="37">
        <v>0.55000000000000004</v>
      </c>
      <c r="G42" s="110"/>
      <c r="H42" s="110"/>
      <c r="I42" s="110"/>
      <c r="J42" s="110"/>
      <c r="K42" s="110"/>
      <c r="L42" s="110"/>
      <c r="M42" s="110"/>
      <c r="N42" s="110"/>
    </row>
    <row r="43" spans="1:14" ht="15" customHeight="1" x14ac:dyDescent="0.55000000000000004">
      <c r="A43" s="216"/>
      <c r="B43" s="184" t="s">
        <v>183</v>
      </c>
      <c r="C43" s="37">
        <v>2</v>
      </c>
      <c r="D43" s="37">
        <v>2</v>
      </c>
      <c r="E43" s="37">
        <v>2</v>
      </c>
      <c r="F43" s="37">
        <v>2</v>
      </c>
      <c r="G43" s="110"/>
      <c r="H43" s="110"/>
      <c r="I43" s="110"/>
      <c r="J43" s="110"/>
      <c r="K43" s="110"/>
      <c r="L43" s="110"/>
      <c r="M43" s="110"/>
      <c r="N43" s="110"/>
    </row>
    <row r="44" spans="1:14" ht="15" customHeight="1" x14ac:dyDescent="0.55000000000000004">
      <c r="A44" s="216"/>
      <c r="B44" s="119" t="s">
        <v>274</v>
      </c>
      <c r="C44" s="84">
        <v>1</v>
      </c>
      <c r="D44" s="84">
        <v>1</v>
      </c>
      <c r="E44" s="84">
        <v>0.8</v>
      </c>
      <c r="F44" s="84">
        <v>0.8</v>
      </c>
      <c r="G44" s="110"/>
      <c r="H44" s="110"/>
      <c r="I44" s="110"/>
      <c r="J44" s="110"/>
      <c r="K44" s="110"/>
      <c r="L44" s="110"/>
      <c r="M44" s="110"/>
      <c r="N44" s="110"/>
    </row>
    <row r="45" spans="1:14" ht="15" customHeight="1" x14ac:dyDescent="0.55000000000000004">
      <c r="A45" s="353"/>
      <c r="B45" s="119" t="s">
        <v>275</v>
      </c>
      <c r="C45" s="84">
        <v>0.5</v>
      </c>
      <c r="D45" s="84">
        <v>0.55000000000000004</v>
      </c>
      <c r="E45" s="84">
        <v>0.44</v>
      </c>
      <c r="F45" s="84">
        <v>0.5</v>
      </c>
      <c r="G45" s="110"/>
      <c r="H45" s="110"/>
      <c r="I45" s="110"/>
      <c r="J45" s="110"/>
      <c r="K45" s="110"/>
      <c r="L45" s="110"/>
      <c r="M45" s="110"/>
      <c r="N45" s="110"/>
    </row>
    <row r="46" spans="1:14" ht="15" customHeight="1" x14ac:dyDescent="0.55000000000000004">
      <c r="A46" s="353"/>
      <c r="B46" s="119" t="s">
        <v>63</v>
      </c>
      <c r="C46" s="84">
        <v>24</v>
      </c>
      <c r="D46" s="84">
        <v>24</v>
      </c>
      <c r="E46" s="84">
        <v>20</v>
      </c>
      <c r="F46" s="84">
        <v>20</v>
      </c>
      <c r="G46" s="110"/>
      <c r="H46" s="110"/>
      <c r="I46" s="110"/>
      <c r="J46" s="110"/>
      <c r="K46" s="110"/>
      <c r="L46" s="110"/>
      <c r="M46" s="110"/>
      <c r="N46" s="110"/>
    </row>
    <row r="47" spans="1:14" ht="15" customHeight="1" x14ac:dyDescent="0.55000000000000004">
      <c r="A47" s="366" t="s">
        <v>231</v>
      </c>
      <c r="B47" s="319" t="s">
        <v>335</v>
      </c>
      <c r="C47" s="258"/>
      <c r="D47" s="258"/>
      <c r="E47" s="258">
        <v>80</v>
      </c>
      <c r="F47" s="258">
        <v>100</v>
      </c>
      <c r="G47" s="165">
        <v>3.5</v>
      </c>
      <c r="H47" s="165">
        <v>4.5999999999999996</v>
      </c>
      <c r="I47" s="165">
        <v>4.78</v>
      </c>
      <c r="J47" s="165">
        <v>6.37</v>
      </c>
      <c r="K47" s="165">
        <v>5.85</v>
      </c>
      <c r="L47" s="165">
        <v>7.8</v>
      </c>
      <c r="M47" s="165">
        <v>127.8</v>
      </c>
      <c r="N47" s="244">
        <v>170.4</v>
      </c>
    </row>
    <row r="48" spans="1:14" ht="15" customHeight="1" thickBot="1" x14ac:dyDescent="0.6">
      <c r="A48" s="366"/>
      <c r="B48" s="319" t="s">
        <v>440</v>
      </c>
      <c r="C48" s="258"/>
      <c r="D48" s="258"/>
      <c r="E48" s="258">
        <v>130</v>
      </c>
      <c r="F48" s="258">
        <v>150</v>
      </c>
      <c r="G48" s="101">
        <f>G50+G49</f>
        <v>1.79</v>
      </c>
      <c r="H48" s="101">
        <f t="shared" ref="H48:N48" si="4">H51+H50+H49</f>
        <v>2.46</v>
      </c>
      <c r="I48" s="101">
        <f t="shared" si="4"/>
        <v>5.0999999999999996</v>
      </c>
      <c r="J48" s="101">
        <f t="shared" si="4"/>
        <v>6.2700000000000005</v>
      </c>
      <c r="K48" s="101">
        <f t="shared" si="4"/>
        <v>11.96</v>
      </c>
      <c r="L48" s="101">
        <f t="shared" si="4"/>
        <v>14.389999999999999</v>
      </c>
      <c r="M48" s="101">
        <f t="shared" si="4"/>
        <v>103.62</v>
      </c>
      <c r="N48" s="101">
        <f t="shared" si="4"/>
        <v>125.82000000000001</v>
      </c>
    </row>
    <row r="49" spans="1:14" ht="15.75" customHeight="1" thickBot="1" x14ac:dyDescent="0.6">
      <c r="A49" s="366" t="s">
        <v>336</v>
      </c>
      <c r="B49" s="296" t="s">
        <v>458</v>
      </c>
      <c r="C49" s="118"/>
      <c r="D49" s="118"/>
      <c r="E49" s="292">
        <v>55</v>
      </c>
      <c r="F49" s="292">
        <v>65</v>
      </c>
      <c r="G49" s="471">
        <v>0.56999999999999995</v>
      </c>
      <c r="H49" s="471">
        <v>0.71</v>
      </c>
      <c r="I49" s="471">
        <v>2.44</v>
      </c>
      <c r="J49" s="471">
        <v>3.04</v>
      </c>
      <c r="K49" s="472">
        <v>3.34</v>
      </c>
      <c r="L49" s="471">
        <v>4.18</v>
      </c>
      <c r="M49" s="471">
        <v>37.56</v>
      </c>
      <c r="N49" s="507">
        <v>46.95</v>
      </c>
    </row>
    <row r="50" spans="1:14" ht="15" customHeight="1" x14ac:dyDescent="0.55000000000000004">
      <c r="A50" s="353" t="s">
        <v>218</v>
      </c>
      <c r="B50" s="155" t="s">
        <v>306</v>
      </c>
      <c r="C50" s="175"/>
      <c r="D50" s="175"/>
      <c r="E50" s="262">
        <v>75</v>
      </c>
      <c r="F50" s="262">
        <v>85</v>
      </c>
      <c r="G50" s="165">
        <v>1.22</v>
      </c>
      <c r="H50" s="165">
        <v>1.42</v>
      </c>
      <c r="I50" s="165">
        <v>1.92</v>
      </c>
      <c r="J50" s="165">
        <v>2.2400000000000002</v>
      </c>
      <c r="K50" s="165">
        <v>7.74</v>
      </c>
      <c r="L50" s="165">
        <v>9.0399999999999991</v>
      </c>
      <c r="M50" s="165">
        <v>54.9</v>
      </c>
      <c r="N50" s="165">
        <v>64.05</v>
      </c>
    </row>
    <row r="51" spans="1:14" ht="15" customHeight="1" x14ac:dyDescent="0.55000000000000004">
      <c r="A51" s="500" t="s">
        <v>375</v>
      </c>
      <c r="B51" s="508" t="s">
        <v>389</v>
      </c>
      <c r="C51" s="258"/>
      <c r="D51" s="258"/>
      <c r="E51" s="258">
        <v>15</v>
      </c>
      <c r="F51" s="258">
        <v>20</v>
      </c>
      <c r="G51" s="84">
        <v>0.25</v>
      </c>
      <c r="H51" s="101">
        <v>0.33</v>
      </c>
      <c r="I51" s="101">
        <v>0.74</v>
      </c>
      <c r="J51" s="101">
        <v>0.99</v>
      </c>
      <c r="K51" s="101">
        <v>0.88</v>
      </c>
      <c r="L51" s="101">
        <v>1.17</v>
      </c>
      <c r="M51" s="110">
        <v>11.16</v>
      </c>
      <c r="N51" s="110">
        <v>14.82</v>
      </c>
    </row>
    <row r="52" spans="1:14" ht="15" customHeight="1" x14ac:dyDescent="0.55000000000000004">
      <c r="A52" s="366"/>
      <c r="B52" s="120" t="s">
        <v>268</v>
      </c>
      <c r="C52" s="82">
        <v>72</v>
      </c>
      <c r="D52" s="89">
        <v>95.5</v>
      </c>
      <c r="E52" s="154">
        <v>51.84</v>
      </c>
      <c r="F52" s="165">
        <v>68.760000000000005</v>
      </c>
      <c r="G52" s="100"/>
      <c r="H52" s="499"/>
      <c r="I52" s="499"/>
      <c r="J52" s="499"/>
      <c r="K52" s="498"/>
      <c r="L52" s="499"/>
      <c r="M52" s="499"/>
      <c r="N52" s="499"/>
    </row>
    <row r="53" spans="1:14" ht="15" customHeight="1" x14ac:dyDescent="0.55000000000000004">
      <c r="A53" s="366"/>
      <c r="B53" s="344" t="s">
        <v>261</v>
      </c>
      <c r="C53" s="82">
        <v>6.72</v>
      </c>
      <c r="D53" s="82">
        <v>7.56</v>
      </c>
      <c r="E53" s="82">
        <v>4.97</v>
      </c>
      <c r="F53" s="82">
        <v>5.59</v>
      </c>
      <c r="G53" s="165"/>
      <c r="H53" s="165"/>
      <c r="I53" s="165"/>
      <c r="J53" s="165"/>
      <c r="K53" s="165"/>
      <c r="L53" s="165"/>
      <c r="M53" s="165"/>
      <c r="N53" s="165"/>
    </row>
    <row r="54" spans="1:14" ht="15" customHeight="1" x14ac:dyDescent="0.55000000000000004">
      <c r="A54" s="366"/>
      <c r="B54" s="121" t="s">
        <v>27</v>
      </c>
      <c r="C54" s="82">
        <v>3.5</v>
      </c>
      <c r="D54" s="89">
        <v>3.5</v>
      </c>
      <c r="E54" s="165">
        <v>3.5</v>
      </c>
      <c r="F54" s="165">
        <v>3.5</v>
      </c>
      <c r="G54" s="100"/>
      <c r="H54" s="499"/>
      <c r="I54" s="499"/>
      <c r="J54" s="499"/>
      <c r="K54" s="498"/>
      <c r="L54" s="499"/>
      <c r="M54" s="499"/>
      <c r="N54" s="499"/>
    </row>
    <row r="55" spans="1:14" ht="15" customHeight="1" x14ac:dyDescent="0.55000000000000004">
      <c r="A55" s="366"/>
      <c r="B55" s="121" t="s">
        <v>63</v>
      </c>
      <c r="C55" s="209">
        <v>7</v>
      </c>
      <c r="D55" s="506">
        <v>7</v>
      </c>
      <c r="E55" s="154">
        <v>5.88</v>
      </c>
      <c r="F55" s="154">
        <v>5.88</v>
      </c>
      <c r="G55" s="100"/>
      <c r="H55" s="499"/>
      <c r="I55" s="499"/>
      <c r="J55" s="499"/>
      <c r="K55" s="498"/>
      <c r="L55" s="499"/>
      <c r="M55" s="499"/>
      <c r="N55" s="499"/>
    </row>
    <row r="56" spans="1:14" ht="15" customHeight="1" x14ac:dyDescent="0.55000000000000004">
      <c r="A56" s="366"/>
      <c r="B56" s="120" t="s">
        <v>40</v>
      </c>
      <c r="C56" s="82">
        <v>15</v>
      </c>
      <c r="D56" s="82">
        <v>18</v>
      </c>
      <c r="E56" s="82">
        <v>15</v>
      </c>
      <c r="F56" s="82">
        <v>18</v>
      </c>
      <c r="G56" s="100"/>
      <c r="H56" s="499"/>
      <c r="I56" s="499"/>
      <c r="J56" s="499"/>
      <c r="K56" s="498"/>
      <c r="L56" s="499"/>
      <c r="M56" s="499"/>
      <c r="N56" s="499"/>
    </row>
    <row r="57" spans="1:14" ht="15" customHeight="1" x14ac:dyDescent="0.55000000000000004">
      <c r="A57" s="366"/>
      <c r="B57" s="119" t="s">
        <v>248</v>
      </c>
      <c r="C57" s="82">
        <v>3.5</v>
      </c>
      <c r="D57" s="89">
        <v>3.5</v>
      </c>
      <c r="E57" s="82">
        <v>3.5</v>
      </c>
      <c r="F57" s="89">
        <v>3.5</v>
      </c>
      <c r="G57" s="100"/>
      <c r="H57" s="499"/>
      <c r="I57" s="499"/>
      <c r="J57" s="499"/>
      <c r="K57" s="498"/>
      <c r="L57" s="499"/>
      <c r="M57" s="499"/>
      <c r="N57" s="499"/>
    </row>
    <row r="58" spans="1:14" ht="15" customHeight="1" x14ac:dyDescent="0.55000000000000004">
      <c r="A58" s="366"/>
      <c r="B58" s="120" t="s">
        <v>11</v>
      </c>
      <c r="C58" s="89">
        <v>2</v>
      </c>
      <c r="D58" s="89">
        <v>2</v>
      </c>
      <c r="E58" s="89">
        <v>2</v>
      </c>
      <c r="F58" s="89">
        <v>2</v>
      </c>
      <c r="G58" s="100"/>
      <c r="H58" s="499"/>
      <c r="I58" s="499"/>
      <c r="J58" s="499"/>
      <c r="K58" s="498"/>
      <c r="L58" s="499"/>
      <c r="M58" s="499"/>
      <c r="N58" s="499"/>
    </row>
    <row r="59" spans="1:14" ht="15" customHeight="1" x14ac:dyDescent="0.55000000000000004">
      <c r="A59" s="366"/>
      <c r="B59" s="121" t="s">
        <v>160</v>
      </c>
      <c r="C59" s="82">
        <v>9</v>
      </c>
      <c r="D59" s="509">
        <v>10</v>
      </c>
      <c r="E59" s="82">
        <v>9</v>
      </c>
      <c r="F59" s="509">
        <v>10</v>
      </c>
      <c r="G59" s="100"/>
      <c r="H59" s="499"/>
      <c r="I59" s="499"/>
      <c r="J59" s="499"/>
      <c r="K59" s="498"/>
      <c r="L59" s="499"/>
      <c r="M59" s="499"/>
      <c r="N59" s="499"/>
    </row>
    <row r="60" spans="1:14" ht="15" customHeight="1" x14ac:dyDescent="0.55000000000000004">
      <c r="A60" s="366"/>
      <c r="B60" s="120" t="s">
        <v>11</v>
      </c>
      <c r="C60" s="89">
        <v>2</v>
      </c>
      <c r="D60" s="89">
        <v>2</v>
      </c>
      <c r="E60" s="89">
        <v>2</v>
      </c>
      <c r="F60" s="89">
        <v>2</v>
      </c>
      <c r="G60" s="100"/>
      <c r="H60" s="499"/>
      <c r="I60" s="499"/>
      <c r="J60" s="499"/>
      <c r="K60" s="498"/>
      <c r="L60" s="499"/>
      <c r="M60" s="499"/>
      <c r="N60" s="499"/>
    </row>
    <row r="61" spans="1:14" ht="15" customHeight="1" x14ac:dyDescent="0.55000000000000004">
      <c r="A61" s="366"/>
      <c r="B61" s="119" t="s">
        <v>58</v>
      </c>
      <c r="C61" s="346">
        <v>0.7</v>
      </c>
      <c r="D61" s="347">
        <v>1</v>
      </c>
      <c r="E61" s="346">
        <v>0.7</v>
      </c>
      <c r="F61" s="347">
        <v>1</v>
      </c>
      <c r="G61" s="100"/>
      <c r="H61" s="499"/>
      <c r="I61" s="499"/>
      <c r="J61" s="499"/>
      <c r="K61" s="498"/>
      <c r="L61" s="499"/>
      <c r="M61" s="499"/>
      <c r="N61" s="499"/>
    </row>
    <row r="62" spans="1:14" ht="15" customHeight="1" x14ac:dyDescent="0.55000000000000004">
      <c r="A62" s="153"/>
      <c r="B62" s="120" t="s">
        <v>11</v>
      </c>
      <c r="C62" s="89">
        <v>2</v>
      </c>
      <c r="D62" s="89">
        <v>2</v>
      </c>
      <c r="E62" s="89">
        <v>2</v>
      </c>
      <c r="F62" s="89">
        <v>2</v>
      </c>
      <c r="G62" s="100"/>
      <c r="H62" s="231"/>
      <c r="I62" s="101"/>
      <c r="J62" s="101"/>
      <c r="K62" s="101"/>
      <c r="L62" s="101"/>
      <c r="M62" s="101"/>
      <c r="N62" s="101"/>
    </row>
    <row r="63" spans="1:14" ht="15" customHeight="1" x14ac:dyDescent="0.55000000000000004">
      <c r="A63" s="153"/>
      <c r="B63" s="119" t="s">
        <v>180</v>
      </c>
      <c r="C63" s="165">
        <v>64.5</v>
      </c>
      <c r="D63" s="165">
        <v>75</v>
      </c>
      <c r="E63" s="165">
        <v>59.34</v>
      </c>
      <c r="F63" s="165">
        <v>69</v>
      </c>
      <c r="G63" s="100"/>
      <c r="H63" s="231"/>
      <c r="I63" s="101"/>
      <c r="J63" s="101"/>
      <c r="K63" s="101"/>
      <c r="L63" s="101"/>
      <c r="M63" s="101"/>
      <c r="N63" s="101"/>
    </row>
    <row r="64" spans="1:14" ht="15" customHeight="1" x14ac:dyDescent="0.55000000000000004">
      <c r="A64" s="153"/>
      <c r="B64" s="120" t="s">
        <v>40</v>
      </c>
      <c r="C64" s="82">
        <v>15</v>
      </c>
      <c r="D64" s="89">
        <v>18</v>
      </c>
      <c r="E64" s="165">
        <v>15</v>
      </c>
      <c r="F64" s="165">
        <v>18</v>
      </c>
      <c r="G64" s="100"/>
      <c r="H64" s="231"/>
      <c r="I64" s="101"/>
      <c r="J64" s="101"/>
      <c r="K64" s="101"/>
      <c r="L64" s="101"/>
      <c r="M64" s="101"/>
      <c r="N64" s="101"/>
    </row>
    <row r="65" spans="1:14" ht="15" customHeight="1" x14ac:dyDescent="0.55000000000000004">
      <c r="A65" s="153"/>
      <c r="B65" s="121" t="s">
        <v>184</v>
      </c>
      <c r="C65" s="82">
        <v>48.75</v>
      </c>
      <c r="D65" s="89">
        <v>57.75</v>
      </c>
      <c r="E65" s="165">
        <v>44.85</v>
      </c>
      <c r="F65" s="165">
        <v>53.13</v>
      </c>
      <c r="G65" s="100"/>
      <c r="H65" s="231"/>
      <c r="I65" s="101"/>
      <c r="J65" s="101"/>
      <c r="K65" s="101"/>
      <c r="L65" s="101"/>
      <c r="M65" s="101"/>
      <c r="N65" s="101"/>
    </row>
    <row r="66" spans="1:14" ht="15" customHeight="1" x14ac:dyDescent="0.55000000000000004">
      <c r="A66" s="153"/>
      <c r="B66" s="121" t="s">
        <v>10</v>
      </c>
      <c r="C66" s="82">
        <v>5</v>
      </c>
      <c r="D66" s="89">
        <v>7</v>
      </c>
      <c r="E66" s="165">
        <v>5</v>
      </c>
      <c r="F66" s="165">
        <v>7</v>
      </c>
      <c r="G66" s="100"/>
      <c r="H66" s="231"/>
      <c r="I66" s="101"/>
      <c r="J66" s="101"/>
      <c r="K66" s="101"/>
      <c r="L66" s="101"/>
      <c r="M66" s="101"/>
      <c r="N66" s="101"/>
    </row>
    <row r="67" spans="1:14" ht="15" customHeight="1" x14ac:dyDescent="0.55000000000000004">
      <c r="A67" s="153"/>
      <c r="B67" s="121" t="s">
        <v>59</v>
      </c>
      <c r="C67" s="82">
        <v>1</v>
      </c>
      <c r="D67" s="89">
        <v>1.2</v>
      </c>
      <c r="E67" s="165">
        <v>0.9</v>
      </c>
      <c r="F67" s="165">
        <v>1.08</v>
      </c>
      <c r="G67" s="100"/>
      <c r="H67" s="231"/>
      <c r="I67" s="101"/>
      <c r="J67" s="101"/>
      <c r="K67" s="101"/>
      <c r="L67" s="101"/>
      <c r="M67" s="101"/>
      <c r="N67" s="101"/>
    </row>
    <row r="68" spans="1:14" ht="15" customHeight="1" x14ac:dyDescent="0.55000000000000004">
      <c r="A68" s="153"/>
      <c r="B68" s="121" t="s">
        <v>274</v>
      </c>
      <c r="C68" s="82">
        <v>4</v>
      </c>
      <c r="D68" s="89">
        <v>4</v>
      </c>
      <c r="E68" s="165">
        <v>3.6</v>
      </c>
      <c r="F68" s="165">
        <v>3.6</v>
      </c>
      <c r="G68" s="100"/>
      <c r="H68" s="231"/>
      <c r="I68" s="101"/>
      <c r="J68" s="101"/>
      <c r="K68" s="101"/>
      <c r="L68" s="101"/>
      <c r="M68" s="101"/>
      <c r="N68" s="101"/>
    </row>
    <row r="69" spans="1:14" ht="15" customHeight="1" x14ac:dyDescent="0.55000000000000004">
      <c r="A69" s="153"/>
      <c r="B69" s="121" t="s">
        <v>275</v>
      </c>
      <c r="C69" s="82">
        <v>2</v>
      </c>
      <c r="D69" s="89">
        <v>3</v>
      </c>
      <c r="E69" s="165">
        <v>1.75</v>
      </c>
      <c r="F69" s="165">
        <v>2.65</v>
      </c>
      <c r="G69" s="100"/>
      <c r="H69" s="231"/>
      <c r="I69" s="101"/>
      <c r="J69" s="101"/>
      <c r="K69" s="101"/>
      <c r="L69" s="101"/>
      <c r="M69" s="101"/>
      <c r="N69" s="101"/>
    </row>
    <row r="70" spans="1:14" ht="15" customHeight="1" x14ac:dyDescent="0.55000000000000004">
      <c r="A70" s="353"/>
      <c r="B70" s="184" t="s">
        <v>183</v>
      </c>
      <c r="C70" s="82">
        <v>1</v>
      </c>
      <c r="D70" s="89">
        <v>2</v>
      </c>
      <c r="E70" s="165">
        <v>1</v>
      </c>
      <c r="F70" s="165">
        <v>2</v>
      </c>
      <c r="G70" s="100"/>
      <c r="H70" s="231"/>
      <c r="I70" s="101"/>
      <c r="J70" s="101"/>
      <c r="K70" s="101"/>
      <c r="L70" s="101"/>
      <c r="M70" s="101"/>
      <c r="N70" s="101"/>
    </row>
    <row r="71" spans="1:14" ht="15" customHeight="1" x14ac:dyDescent="0.55000000000000004">
      <c r="A71" s="364" t="s">
        <v>376</v>
      </c>
      <c r="B71" s="365" t="s">
        <v>141</v>
      </c>
      <c r="C71" s="262"/>
      <c r="D71" s="262"/>
      <c r="E71" s="262">
        <v>180</v>
      </c>
      <c r="F71" s="262">
        <v>200</v>
      </c>
      <c r="G71" s="189">
        <v>0.5</v>
      </c>
      <c r="H71" s="189">
        <v>0.6</v>
      </c>
      <c r="I71" s="189">
        <v>0</v>
      </c>
      <c r="J71" s="189">
        <v>0</v>
      </c>
      <c r="K71" s="189">
        <v>26.1</v>
      </c>
      <c r="L71" s="189">
        <v>29</v>
      </c>
      <c r="M71" s="297">
        <v>100.1</v>
      </c>
      <c r="N71" s="297">
        <v>111.2</v>
      </c>
    </row>
    <row r="72" spans="1:14" ht="15" customHeight="1" x14ac:dyDescent="0.55000000000000004">
      <c r="A72" s="352"/>
      <c r="B72" s="102" t="s">
        <v>50</v>
      </c>
      <c r="C72" s="37">
        <v>16</v>
      </c>
      <c r="D72" s="37">
        <v>20</v>
      </c>
      <c r="E72" s="37">
        <v>15.2</v>
      </c>
      <c r="F72" s="37">
        <v>19</v>
      </c>
      <c r="G72" s="110"/>
      <c r="H72" s="110"/>
      <c r="I72" s="110"/>
      <c r="J72" s="110"/>
      <c r="K72" s="110"/>
      <c r="L72" s="110"/>
      <c r="M72" s="110"/>
      <c r="N72" s="110"/>
    </row>
    <row r="73" spans="1:14" ht="15" customHeight="1" x14ac:dyDescent="0.55000000000000004">
      <c r="A73" s="353"/>
      <c r="B73" s="97" t="s">
        <v>20</v>
      </c>
      <c r="C73" s="37">
        <v>8</v>
      </c>
      <c r="D73" s="37">
        <v>9</v>
      </c>
      <c r="E73" s="37">
        <v>8</v>
      </c>
      <c r="F73" s="37">
        <v>9</v>
      </c>
      <c r="G73" s="110"/>
      <c r="H73" s="110"/>
      <c r="I73" s="110"/>
      <c r="J73" s="110"/>
      <c r="K73" s="110"/>
      <c r="L73" s="110"/>
      <c r="M73" s="110"/>
      <c r="N73" s="110"/>
    </row>
    <row r="74" spans="1:14" ht="15" customHeight="1" x14ac:dyDescent="0.55000000000000004">
      <c r="A74" s="153"/>
      <c r="B74" s="319" t="s">
        <v>21</v>
      </c>
      <c r="C74" s="258"/>
      <c r="D74" s="258"/>
      <c r="E74" s="258">
        <f>E71+E48+E47+E31+E32+E51</f>
        <v>575</v>
      </c>
      <c r="F74" s="258">
        <f t="shared" ref="F74:N74" si="5">F71+F48+F47+F31+F32+F51</f>
        <v>670</v>
      </c>
      <c r="G74" s="258">
        <f t="shared" si="5"/>
        <v>8.14</v>
      </c>
      <c r="H74" s="258">
        <f t="shared" si="5"/>
        <v>10.200000000000001</v>
      </c>
      <c r="I74" s="258">
        <f t="shared" si="5"/>
        <v>12.42</v>
      </c>
      <c r="J74" s="258">
        <f t="shared" si="5"/>
        <v>15.730000000000002</v>
      </c>
      <c r="K74" s="258">
        <f t="shared" si="5"/>
        <v>51.490000000000009</v>
      </c>
      <c r="L74" s="258">
        <f t="shared" si="5"/>
        <v>60.37</v>
      </c>
      <c r="M74" s="258">
        <f t="shared" si="5"/>
        <v>405.66</v>
      </c>
      <c r="N74" s="258">
        <f t="shared" si="5"/>
        <v>493.6</v>
      </c>
    </row>
    <row r="75" spans="1:14" ht="15" customHeight="1" x14ac:dyDescent="0.55000000000000004">
      <c r="A75" s="153"/>
      <c r="B75" s="463" t="s">
        <v>22</v>
      </c>
      <c r="C75" s="311"/>
      <c r="D75" s="311"/>
      <c r="E75" s="258"/>
      <c r="F75" s="311"/>
      <c r="G75" s="165"/>
      <c r="H75" s="165"/>
      <c r="I75" s="165"/>
      <c r="J75" s="165"/>
      <c r="K75" s="165"/>
      <c r="L75" s="165"/>
      <c r="M75" s="165"/>
      <c r="N75" s="165"/>
    </row>
    <row r="76" spans="1:14" ht="15" customHeight="1" thickBot="1" x14ac:dyDescent="0.6">
      <c r="A76" s="366" t="s">
        <v>478</v>
      </c>
      <c r="B76" s="252" t="s">
        <v>240</v>
      </c>
      <c r="C76" s="258"/>
      <c r="D76" s="258"/>
      <c r="E76" s="258">
        <v>50</v>
      </c>
      <c r="F76" s="258">
        <v>55</v>
      </c>
      <c r="G76" s="165">
        <v>0.56000000000000005</v>
      </c>
      <c r="H76" s="165">
        <v>0.84</v>
      </c>
      <c r="I76" s="165">
        <v>1.03</v>
      </c>
      <c r="J76" s="165">
        <v>1.55</v>
      </c>
      <c r="K76" s="165">
        <v>2.4</v>
      </c>
      <c r="L76" s="165">
        <v>3.6</v>
      </c>
      <c r="M76" s="165">
        <v>34.96</v>
      </c>
      <c r="N76" s="165">
        <v>52.44</v>
      </c>
    </row>
    <row r="77" spans="1:14" ht="15" customHeight="1" thickBot="1" x14ac:dyDescent="0.6">
      <c r="A77" s="353"/>
      <c r="B77" s="119" t="s">
        <v>178</v>
      </c>
      <c r="C77" s="84">
        <v>7.2</v>
      </c>
      <c r="D77" s="84">
        <v>8</v>
      </c>
      <c r="E77" s="84">
        <v>6.62</v>
      </c>
      <c r="F77" s="84">
        <v>7.36</v>
      </c>
      <c r="G77" s="510"/>
      <c r="H77" s="510"/>
      <c r="I77" s="510"/>
      <c r="J77" s="510"/>
      <c r="K77" s="511"/>
      <c r="L77" s="510"/>
      <c r="M77" s="510"/>
      <c r="N77" s="510"/>
    </row>
    <row r="78" spans="1:14" ht="15" customHeight="1" x14ac:dyDescent="0.55000000000000004">
      <c r="A78" s="353"/>
      <c r="B78" s="119" t="s">
        <v>181</v>
      </c>
      <c r="C78" s="84">
        <v>47.2</v>
      </c>
      <c r="D78" s="84">
        <v>52.84</v>
      </c>
      <c r="E78" s="101">
        <v>37.89</v>
      </c>
      <c r="F78" s="101">
        <v>41.74</v>
      </c>
      <c r="G78" s="512"/>
      <c r="H78" s="367"/>
      <c r="I78" s="337"/>
      <c r="J78" s="337"/>
      <c r="K78" s="337"/>
      <c r="L78" s="337"/>
      <c r="M78" s="337"/>
      <c r="N78" s="337"/>
    </row>
    <row r="79" spans="1:14" ht="15" customHeight="1" x14ac:dyDescent="0.55000000000000004">
      <c r="A79" s="353"/>
      <c r="B79" s="119" t="s">
        <v>20</v>
      </c>
      <c r="C79" s="84">
        <v>0.5</v>
      </c>
      <c r="D79" s="84">
        <v>0.55000000000000004</v>
      </c>
      <c r="E79" s="84">
        <v>0.5</v>
      </c>
      <c r="F79" s="85">
        <v>0.55000000000000004</v>
      </c>
      <c r="G79" s="367"/>
      <c r="H79" s="367"/>
      <c r="I79" s="337"/>
      <c r="J79" s="337"/>
      <c r="K79" s="337"/>
      <c r="L79" s="337"/>
      <c r="M79" s="337"/>
      <c r="N79" s="337"/>
    </row>
    <row r="80" spans="1:14" ht="15" customHeight="1" x14ac:dyDescent="0.55000000000000004">
      <c r="A80" s="353"/>
      <c r="B80" s="119" t="s">
        <v>279</v>
      </c>
      <c r="C80" s="82">
        <v>4</v>
      </c>
      <c r="D80" s="82">
        <v>4</v>
      </c>
      <c r="E80" s="82">
        <v>3.2</v>
      </c>
      <c r="F80" s="89">
        <v>3.2</v>
      </c>
      <c r="G80" s="367"/>
      <c r="H80" s="367"/>
      <c r="I80" s="337"/>
      <c r="J80" s="337"/>
      <c r="K80" s="337"/>
      <c r="L80" s="337"/>
      <c r="M80" s="337"/>
      <c r="N80" s="337"/>
    </row>
    <row r="81" spans="1:14" ht="15" customHeight="1" x14ac:dyDescent="0.55000000000000004">
      <c r="A81" s="353"/>
      <c r="B81" s="119" t="s">
        <v>183</v>
      </c>
      <c r="C81" s="84">
        <v>1</v>
      </c>
      <c r="D81" s="84">
        <v>2</v>
      </c>
      <c r="E81" s="84">
        <v>1</v>
      </c>
      <c r="F81" s="85">
        <v>2</v>
      </c>
      <c r="G81" s="367"/>
      <c r="H81" s="367"/>
      <c r="I81" s="337"/>
      <c r="J81" s="337"/>
      <c r="K81" s="337"/>
      <c r="L81" s="337"/>
      <c r="M81" s="337"/>
      <c r="N81" s="337"/>
    </row>
    <row r="82" spans="1:14" ht="15" customHeight="1" x14ac:dyDescent="0.55000000000000004">
      <c r="A82" s="353"/>
      <c r="B82" s="119" t="s">
        <v>275</v>
      </c>
      <c r="C82" s="84">
        <v>2</v>
      </c>
      <c r="D82" s="85">
        <v>3</v>
      </c>
      <c r="E82" s="84">
        <v>1.75</v>
      </c>
      <c r="F82" s="85">
        <v>2.65</v>
      </c>
      <c r="G82" s="368"/>
      <c r="H82" s="368"/>
      <c r="I82" s="369"/>
      <c r="J82" s="369"/>
      <c r="K82" s="369"/>
      <c r="L82" s="369"/>
      <c r="M82" s="369"/>
      <c r="N82" s="369"/>
    </row>
    <row r="83" spans="1:14" ht="15" customHeight="1" x14ac:dyDescent="0.55000000000000004">
      <c r="A83" s="353"/>
      <c r="B83" s="184" t="s">
        <v>241</v>
      </c>
      <c r="C83" s="201">
        <v>0.02</v>
      </c>
      <c r="D83" s="217">
        <v>0.03</v>
      </c>
      <c r="E83" s="201">
        <v>0.02</v>
      </c>
      <c r="F83" s="217">
        <v>0.03</v>
      </c>
      <c r="G83" s="368"/>
      <c r="H83" s="368"/>
      <c r="I83" s="369"/>
      <c r="J83" s="369"/>
      <c r="K83" s="369"/>
      <c r="L83" s="369"/>
      <c r="M83" s="369"/>
      <c r="N83" s="369"/>
    </row>
    <row r="84" spans="1:14" ht="16.5" customHeight="1" x14ac:dyDescent="0.55000000000000004">
      <c r="A84" s="352" t="s">
        <v>381</v>
      </c>
      <c r="B84" s="301" t="s">
        <v>253</v>
      </c>
      <c r="C84" s="134"/>
      <c r="D84" s="134"/>
      <c r="E84" s="309">
        <v>60</v>
      </c>
      <c r="F84" s="309">
        <v>80</v>
      </c>
      <c r="G84" s="148">
        <v>7.71</v>
      </c>
      <c r="H84" s="148">
        <v>10.28</v>
      </c>
      <c r="I84" s="148">
        <v>7.21</v>
      </c>
      <c r="J84" s="148">
        <v>9.61</v>
      </c>
      <c r="K84" s="513">
        <v>1.98</v>
      </c>
      <c r="L84" s="148">
        <v>2.64</v>
      </c>
      <c r="M84" s="148">
        <v>94.5</v>
      </c>
      <c r="N84" s="148">
        <v>126</v>
      </c>
    </row>
    <row r="85" spans="1:14" ht="14.25" customHeight="1" x14ac:dyDescent="0.55000000000000004">
      <c r="A85" s="366" t="s">
        <v>131</v>
      </c>
      <c r="B85" s="514" t="s">
        <v>436</v>
      </c>
      <c r="C85" s="515"/>
      <c r="D85" s="516"/>
      <c r="E85" s="258">
        <v>150</v>
      </c>
      <c r="F85" s="311">
        <v>180</v>
      </c>
      <c r="G85" s="276">
        <v>4.5</v>
      </c>
      <c r="H85" s="276">
        <v>5.4</v>
      </c>
      <c r="I85" s="276">
        <v>0.68</v>
      </c>
      <c r="J85" s="276">
        <v>0.82</v>
      </c>
      <c r="K85" s="279">
        <v>28.16</v>
      </c>
      <c r="L85" s="276">
        <v>33.799999999999997</v>
      </c>
      <c r="M85" s="276">
        <v>120.79</v>
      </c>
      <c r="N85" s="276">
        <v>144.94999999999999</v>
      </c>
    </row>
    <row r="86" spans="1:14" ht="15" customHeight="1" x14ac:dyDescent="0.55000000000000004">
      <c r="A86" s="153"/>
      <c r="B86" s="119" t="s">
        <v>138</v>
      </c>
      <c r="C86" s="84">
        <v>63</v>
      </c>
      <c r="D86" s="84">
        <v>69</v>
      </c>
      <c r="E86" s="84">
        <v>39.06</v>
      </c>
      <c r="F86" s="84">
        <v>42.38</v>
      </c>
      <c r="G86" s="517"/>
      <c r="H86" s="518"/>
      <c r="I86" s="518"/>
      <c r="J86" s="518"/>
      <c r="K86" s="518"/>
      <c r="L86" s="518"/>
      <c r="M86" s="518"/>
      <c r="N86" s="518"/>
    </row>
    <row r="87" spans="1:14" ht="15" customHeight="1" x14ac:dyDescent="0.55000000000000004">
      <c r="A87" s="153"/>
      <c r="B87" s="119" t="s">
        <v>179</v>
      </c>
      <c r="C87" s="82">
        <v>6.72</v>
      </c>
      <c r="D87" s="82">
        <v>7.56</v>
      </c>
      <c r="E87" s="82">
        <v>4.97</v>
      </c>
      <c r="F87" s="82">
        <v>5.59</v>
      </c>
      <c r="G87" s="453"/>
      <c r="H87" s="165"/>
      <c r="I87" s="165"/>
      <c r="J87" s="165"/>
      <c r="K87" s="165"/>
      <c r="L87" s="165"/>
      <c r="M87" s="165"/>
      <c r="N87" s="165"/>
    </row>
    <row r="88" spans="1:14" ht="15" customHeight="1" x14ac:dyDescent="0.55000000000000004">
      <c r="A88" s="153"/>
      <c r="B88" s="119" t="s">
        <v>178</v>
      </c>
      <c r="C88" s="82">
        <v>7.2</v>
      </c>
      <c r="D88" s="82">
        <v>8</v>
      </c>
      <c r="E88" s="82">
        <v>6.62</v>
      </c>
      <c r="F88" s="82">
        <v>7.36</v>
      </c>
      <c r="G88" s="453"/>
      <c r="H88" s="165"/>
      <c r="I88" s="165"/>
      <c r="J88" s="165"/>
      <c r="K88" s="165"/>
      <c r="L88" s="165"/>
      <c r="M88" s="165"/>
      <c r="N88" s="165"/>
    </row>
    <row r="89" spans="1:14" ht="15" customHeight="1" x14ac:dyDescent="0.55000000000000004">
      <c r="A89" s="153"/>
      <c r="B89" s="119" t="s">
        <v>11</v>
      </c>
      <c r="C89" s="82">
        <v>3</v>
      </c>
      <c r="D89" s="82">
        <v>4</v>
      </c>
      <c r="E89" s="82">
        <v>3</v>
      </c>
      <c r="F89" s="82">
        <v>4</v>
      </c>
      <c r="G89" s="453"/>
      <c r="H89" s="165"/>
      <c r="I89" s="165"/>
      <c r="J89" s="165"/>
      <c r="K89" s="165"/>
      <c r="L89" s="165"/>
      <c r="M89" s="165"/>
      <c r="N89" s="165"/>
    </row>
    <row r="90" spans="1:14" ht="15" customHeight="1" x14ac:dyDescent="0.55000000000000004">
      <c r="A90" s="153"/>
      <c r="B90" s="88" t="s">
        <v>183</v>
      </c>
      <c r="C90" s="82">
        <v>4</v>
      </c>
      <c r="D90" s="82">
        <v>4</v>
      </c>
      <c r="E90" s="82">
        <v>4</v>
      </c>
      <c r="F90" s="82">
        <v>4</v>
      </c>
      <c r="G90" s="453"/>
      <c r="H90" s="165"/>
      <c r="I90" s="165"/>
      <c r="J90" s="165"/>
      <c r="K90" s="165"/>
      <c r="L90" s="165"/>
      <c r="M90" s="165"/>
      <c r="N90" s="165"/>
    </row>
    <row r="91" spans="1:14" ht="15" customHeight="1" x14ac:dyDescent="0.55000000000000004">
      <c r="A91" s="153"/>
      <c r="B91" s="119" t="s">
        <v>254</v>
      </c>
      <c r="C91" s="82">
        <v>5</v>
      </c>
      <c r="D91" s="82">
        <v>6</v>
      </c>
      <c r="E91" s="82">
        <v>5</v>
      </c>
      <c r="F91" s="82">
        <v>6</v>
      </c>
      <c r="G91" s="453"/>
      <c r="H91" s="165"/>
      <c r="I91" s="165"/>
      <c r="J91" s="165"/>
      <c r="K91" s="165"/>
      <c r="L91" s="165"/>
      <c r="M91" s="165"/>
      <c r="N91" s="165"/>
    </row>
    <row r="92" spans="1:14" ht="15" customHeight="1" x14ac:dyDescent="0.55000000000000004">
      <c r="A92" s="153"/>
      <c r="B92" s="119" t="s">
        <v>245</v>
      </c>
      <c r="C92" s="82">
        <v>0.7</v>
      </c>
      <c r="D92" s="82">
        <v>1</v>
      </c>
      <c r="E92" s="82">
        <v>0.7</v>
      </c>
      <c r="F92" s="82">
        <v>1</v>
      </c>
      <c r="G92" s="453"/>
      <c r="H92" s="165"/>
      <c r="I92" s="165"/>
      <c r="J92" s="165"/>
      <c r="K92" s="165"/>
      <c r="L92" s="165"/>
      <c r="M92" s="165"/>
      <c r="N92" s="165"/>
    </row>
    <row r="93" spans="1:14" ht="15" customHeight="1" x14ac:dyDescent="0.55000000000000004">
      <c r="A93" s="153"/>
      <c r="B93" s="98" t="s">
        <v>11</v>
      </c>
      <c r="C93" s="62">
        <v>2</v>
      </c>
      <c r="D93" s="62">
        <v>2</v>
      </c>
      <c r="E93" s="84">
        <v>2</v>
      </c>
      <c r="F93" s="101">
        <v>2</v>
      </c>
      <c r="G93" s="453"/>
      <c r="H93" s="165"/>
      <c r="I93" s="165"/>
      <c r="J93" s="165"/>
      <c r="K93" s="165"/>
      <c r="L93" s="165"/>
      <c r="M93" s="165"/>
      <c r="N93" s="165"/>
    </row>
    <row r="94" spans="1:14" ht="15" customHeight="1" x14ac:dyDescent="0.55000000000000004">
      <c r="A94" s="153"/>
      <c r="B94" s="98" t="s">
        <v>435</v>
      </c>
      <c r="C94" s="81">
        <v>50</v>
      </c>
      <c r="D94" s="81">
        <v>72</v>
      </c>
      <c r="E94" s="84">
        <v>50</v>
      </c>
      <c r="F94" s="101">
        <v>72</v>
      </c>
      <c r="G94" s="453"/>
      <c r="H94" s="165"/>
      <c r="I94" s="165"/>
      <c r="J94" s="165"/>
      <c r="K94" s="165"/>
      <c r="L94" s="165"/>
      <c r="M94" s="165"/>
      <c r="N94" s="165"/>
    </row>
    <row r="95" spans="1:14" ht="15" customHeight="1" x14ac:dyDescent="0.55000000000000004">
      <c r="A95" s="352" t="s">
        <v>142</v>
      </c>
      <c r="B95" s="296" t="s">
        <v>32</v>
      </c>
      <c r="C95" s="292"/>
      <c r="D95" s="292"/>
      <c r="E95" s="292">
        <v>180</v>
      </c>
      <c r="F95" s="292">
        <v>200</v>
      </c>
      <c r="G95" s="297">
        <v>5.2</v>
      </c>
      <c r="H95" s="297">
        <v>5.8</v>
      </c>
      <c r="I95" s="297">
        <v>5.2</v>
      </c>
      <c r="J95" s="297">
        <v>5.8</v>
      </c>
      <c r="K95" s="297">
        <v>21</v>
      </c>
      <c r="L95" s="297">
        <v>23.33</v>
      </c>
      <c r="M95" s="297">
        <v>185</v>
      </c>
      <c r="N95" s="297">
        <v>205.6</v>
      </c>
    </row>
    <row r="96" spans="1:14" ht="15" customHeight="1" x14ac:dyDescent="0.55000000000000004">
      <c r="A96" s="352"/>
      <c r="B96" s="102" t="s">
        <v>23</v>
      </c>
      <c r="C96" s="37">
        <v>78</v>
      </c>
      <c r="D96" s="37">
        <v>91</v>
      </c>
      <c r="E96" s="37">
        <v>78</v>
      </c>
      <c r="F96" s="37">
        <v>91</v>
      </c>
      <c r="G96" s="110"/>
      <c r="H96" s="110"/>
      <c r="I96" s="110"/>
      <c r="J96" s="110"/>
      <c r="K96" s="110"/>
      <c r="L96" s="110"/>
      <c r="M96" s="110"/>
      <c r="N96" s="110"/>
    </row>
    <row r="97" spans="1:14" ht="15" customHeight="1" x14ac:dyDescent="0.55000000000000004">
      <c r="A97" s="352"/>
      <c r="B97" s="102" t="s">
        <v>195</v>
      </c>
      <c r="C97" s="37">
        <v>1.25</v>
      </c>
      <c r="D97" s="37">
        <v>1.5</v>
      </c>
      <c r="E97" s="37">
        <v>1.25</v>
      </c>
      <c r="F97" s="37">
        <v>1.5</v>
      </c>
      <c r="G97" s="110"/>
      <c r="H97" s="110"/>
      <c r="I97" s="110"/>
      <c r="J97" s="110"/>
      <c r="K97" s="110"/>
      <c r="L97" s="110"/>
      <c r="M97" s="110"/>
      <c r="N97" s="110"/>
    </row>
    <row r="98" spans="1:14" ht="15" customHeight="1" x14ac:dyDescent="0.55000000000000004">
      <c r="A98" s="352"/>
      <c r="B98" s="102" t="s">
        <v>20</v>
      </c>
      <c r="C98" s="37">
        <v>8</v>
      </c>
      <c r="D98" s="37">
        <v>9</v>
      </c>
      <c r="E98" s="37">
        <v>8</v>
      </c>
      <c r="F98" s="37">
        <v>9</v>
      </c>
      <c r="G98" s="110"/>
      <c r="H98" s="110"/>
      <c r="I98" s="110"/>
      <c r="J98" s="110"/>
      <c r="K98" s="110"/>
      <c r="L98" s="110"/>
      <c r="M98" s="110"/>
      <c r="N98" s="110"/>
    </row>
    <row r="99" spans="1:14" ht="15" customHeight="1" x14ac:dyDescent="0.55000000000000004">
      <c r="A99" s="153"/>
      <c r="B99" s="319" t="s">
        <v>21</v>
      </c>
      <c r="C99" s="258"/>
      <c r="D99" s="258"/>
      <c r="E99" s="258">
        <f>E95+E85+E84+E76</f>
        <v>440</v>
      </c>
      <c r="F99" s="258">
        <f t="shared" ref="F99:N99" si="6">F95+F85+F84+F76</f>
        <v>515</v>
      </c>
      <c r="G99" s="258">
        <f t="shared" si="6"/>
        <v>17.97</v>
      </c>
      <c r="H99" s="258">
        <f t="shared" si="6"/>
        <v>22.319999999999997</v>
      </c>
      <c r="I99" s="258">
        <f t="shared" si="6"/>
        <v>14.12</v>
      </c>
      <c r="J99" s="258">
        <f t="shared" si="6"/>
        <v>17.78</v>
      </c>
      <c r="K99" s="258">
        <f t="shared" si="6"/>
        <v>53.539999999999992</v>
      </c>
      <c r="L99" s="258">
        <f t="shared" si="6"/>
        <v>63.37</v>
      </c>
      <c r="M99" s="258">
        <f t="shared" si="6"/>
        <v>435.25</v>
      </c>
      <c r="N99" s="258">
        <f t="shared" si="6"/>
        <v>528.99</v>
      </c>
    </row>
    <row r="100" spans="1:14" ht="15" customHeight="1" x14ac:dyDescent="0.55000000000000004">
      <c r="A100" s="355"/>
      <c r="B100" s="192" t="s">
        <v>26</v>
      </c>
      <c r="C100" s="262"/>
      <c r="D100" s="262"/>
      <c r="E100" s="262"/>
      <c r="F100" s="262"/>
      <c r="G100" s="110"/>
      <c r="H100" s="110"/>
      <c r="I100" s="110"/>
      <c r="J100" s="110"/>
      <c r="K100" s="110"/>
      <c r="L100" s="110"/>
      <c r="M100" s="110"/>
      <c r="N100" s="110"/>
    </row>
    <row r="101" spans="1:14" ht="15" customHeight="1" x14ac:dyDescent="0.55000000000000004">
      <c r="A101" s="632" t="s">
        <v>353</v>
      </c>
      <c r="B101" s="192" t="s">
        <v>27</v>
      </c>
      <c r="C101" s="84">
        <v>23</v>
      </c>
      <c r="D101" s="84">
        <v>23</v>
      </c>
      <c r="E101" s="292">
        <v>23</v>
      </c>
      <c r="F101" s="292">
        <v>23</v>
      </c>
      <c r="G101" s="110">
        <v>1.56</v>
      </c>
      <c r="H101" s="110">
        <v>1.56</v>
      </c>
      <c r="I101" s="110">
        <v>0.19</v>
      </c>
      <c r="J101" s="110">
        <v>0.19</v>
      </c>
      <c r="K101" s="110">
        <v>11.59</v>
      </c>
      <c r="L101" s="110">
        <v>11.59</v>
      </c>
      <c r="M101" s="110">
        <v>54.38</v>
      </c>
      <c r="N101" s="110">
        <v>54.38</v>
      </c>
    </row>
    <row r="102" spans="1:14" ht="15" customHeight="1" x14ac:dyDescent="0.55000000000000004">
      <c r="A102" s="634"/>
      <c r="B102" s="192" t="s">
        <v>28</v>
      </c>
      <c r="C102" s="84">
        <v>40</v>
      </c>
      <c r="D102" s="84">
        <v>50</v>
      </c>
      <c r="E102" s="258">
        <v>40</v>
      </c>
      <c r="F102" s="258">
        <v>50</v>
      </c>
      <c r="G102" s="110">
        <v>2.2200000000000002</v>
      </c>
      <c r="H102" s="110">
        <v>2.78</v>
      </c>
      <c r="I102" s="110">
        <v>0.45</v>
      </c>
      <c r="J102" s="110">
        <v>0.56000000000000005</v>
      </c>
      <c r="K102" s="110">
        <v>19.68</v>
      </c>
      <c r="L102" s="110">
        <v>24.6</v>
      </c>
      <c r="M102" s="110">
        <v>91.66</v>
      </c>
      <c r="N102" s="110">
        <v>114.58</v>
      </c>
    </row>
    <row r="103" spans="1:14" ht="15" customHeight="1" x14ac:dyDescent="0.55000000000000004">
      <c r="A103" s="635"/>
      <c r="B103" s="192" t="s">
        <v>29</v>
      </c>
      <c r="C103" s="179">
        <v>3</v>
      </c>
      <c r="D103" s="179">
        <v>3</v>
      </c>
      <c r="E103" s="292">
        <v>3</v>
      </c>
      <c r="F103" s="292">
        <v>3</v>
      </c>
      <c r="G103" s="110"/>
      <c r="H103" s="110"/>
      <c r="I103" s="110"/>
      <c r="J103" s="110"/>
      <c r="K103" s="110"/>
      <c r="L103" s="110"/>
      <c r="M103" s="110"/>
      <c r="N103" s="110"/>
    </row>
    <row r="104" spans="1:14" ht="15" customHeight="1" x14ac:dyDescent="0.55000000000000004">
      <c r="A104" s="382"/>
      <c r="B104" s="192" t="s">
        <v>21</v>
      </c>
      <c r="C104" s="84"/>
      <c r="D104" s="84"/>
      <c r="E104" s="292">
        <f>E101+E102+E103</f>
        <v>66</v>
      </c>
      <c r="F104" s="292">
        <f>F101+F102+F103</f>
        <v>76</v>
      </c>
      <c r="G104" s="110">
        <f>G101+G102</f>
        <v>3.7800000000000002</v>
      </c>
      <c r="H104" s="110">
        <f t="shared" ref="H104:N104" si="7">H101+H102</f>
        <v>4.34</v>
      </c>
      <c r="I104" s="110">
        <f t="shared" si="7"/>
        <v>0.64</v>
      </c>
      <c r="J104" s="110">
        <f t="shared" si="7"/>
        <v>0.75</v>
      </c>
      <c r="K104" s="110">
        <f t="shared" si="7"/>
        <v>31.27</v>
      </c>
      <c r="L104" s="110">
        <f t="shared" si="7"/>
        <v>36.19</v>
      </c>
      <c r="M104" s="110">
        <f t="shared" si="7"/>
        <v>146.04</v>
      </c>
      <c r="N104" s="110">
        <f t="shared" si="7"/>
        <v>168.96</v>
      </c>
    </row>
    <row r="105" spans="1:14" ht="18" customHeight="1" x14ac:dyDescent="0.55000000000000004">
      <c r="A105" s="153"/>
      <c r="B105" s="301" t="s">
        <v>30</v>
      </c>
      <c r="C105" s="258"/>
      <c r="D105" s="258"/>
      <c r="E105" s="311">
        <f>E23+E29+E74+E99+E104</f>
        <v>1631</v>
      </c>
      <c r="F105" s="311">
        <f t="shared" ref="F105:N105" si="8">F23+F29+F74+F99+F104+F32+F31</f>
        <v>2105</v>
      </c>
      <c r="G105" s="311">
        <f t="shared" si="8"/>
        <v>43.286666666666669</v>
      </c>
      <c r="H105" s="311">
        <f t="shared" si="8"/>
        <v>54.806666666666665</v>
      </c>
      <c r="I105" s="311">
        <f t="shared" si="8"/>
        <v>47.323333333333331</v>
      </c>
      <c r="J105" s="311">
        <f t="shared" si="8"/>
        <v>62.893333333333331</v>
      </c>
      <c r="K105" s="311">
        <f t="shared" si="8"/>
        <v>199.44666666666666</v>
      </c>
      <c r="L105" s="311">
        <f t="shared" si="8"/>
        <v>248.10666666666665</v>
      </c>
      <c r="M105" s="311">
        <f t="shared" si="8"/>
        <v>1437.6966666666667</v>
      </c>
      <c r="N105" s="311">
        <f t="shared" si="8"/>
        <v>1824.7366666666667</v>
      </c>
    </row>
    <row r="106" spans="1:14" ht="15.75" customHeight="1" x14ac:dyDescent="0.55000000000000004">
      <c r="A106" s="355"/>
      <c r="B106" s="322" t="s">
        <v>396</v>
      </c>
      <c r="C106" s="322"/>
      <c r="D106" s="322"/>
      <c r="E106" s="322"/>
      <c r="F106" s="323"/>
      <c r="G106" s="156">
        <v>42</v>
      </c>
      <c r="H106" s="156">
        <v>54</v>
      </c>
      <c r="I106" s="156">
        <v>47</v>
      </c>
      <c r="J106" s="156">
        <v>60</v>
      </c>
      <c r="K106" s="156">
        <v>203</v>
      </c>
      <c r="L106" s="156">
        <v>261</v>
      </c>
      <c r="M106" s="156">
        <v>1400</v>
      </c>
      <c r="N106" s="156">
        <v>1800</v>
      </c>
    </row>
    <row r="107" spans="1:14" ht="20.25" customHeight="1" x14ac:dyDescent="0.55000000000000004">
      <c r="A107" s="383"/>
      <c r="B107" s="324" t="s">
        <v>177</v>
      </c>
      <c r="C107" s="324"/>
      <c r="D107" s="324"/>
      <c r="E107" s="324"/>
      <c r="F107" s="325"/>
      <c r="G107" s="326">
        <f t="shared" ref="G107:N107" si="9">G105*100/G106</f>
        <v>103.06349206349208</v>
      </c>
      <c r="H107" s="326">
        <f t="shared" si="9"/>
        <v>101.49382716049382</v>
      </c>
      <c r="I107" s="326">
        <f t="shared" si="9"/>
        <v>100.68794326241134</v>
      </c>
      <c r="J107" s="326">
        <f t="shared" si="9"/>
        <v>104.82222222222222</v>
      </c>
      <c r="K107" s="326">
        <f t="shared" si="9"/>
        <v>98.249589490968788</v>
      </c>
      <c r="L107" s="326">
        <f t="shared" si="9"/>
        <v>95.06002554278416</v>
      </c>
      <c r="M107" s="326">
        <f t="shared" si="9"/>
        <v>102.69261904761906</v>
      </c>
      <c r="N107" s="326">
        <f t="shared" si="9"/>
        <v>101.37425925925925</v>
      </c>
    </row>
    <row r="108" spans="1:14" ht="16.5" customHeight="1" x14ac:dyDescent="0.55000000000000004">
      <c r="A108" s="383"/>
      <c r="B108" s="327" t="s">
        <v>384</v>
      </c>
      <c r="C108" s="327"/>
      <c r="D108" s="327"/>
      <c r="E108" s="327"/>
      <c r="F108" s="328"/>
      <c r="G108" s="311">
        <f>G107-100</f>
        <v>3.0634920634920775</v>
      </c>
      <c r="H108" s="311">
        <f t="shared" ref="H108:N108" si="10">H107-100</f>
        <v>1.4938271604938222</v>
      </c>
      <c r="I108" s="311">
        <f t="shared" si="10"/>
        <v>0.68794326241133774</v>
      </c>
      <c r="J108" s="311">
        <f t="shared" si="10"/>
        <v>4.8222222222222229</v>
      </c>
      <c r="K108" s="311">
        <f t="shared" si="10"/>
        <v>-1.7504105090312123</v>
      </c>
      <c r="L108" s="311">
        <f t="shared" si="10"/>
        <v>-4.9399744572158397</v>
      </c>
      <c r="M108" s="311">
        <f t="shared" si="10"/>
        <v>2.6926190476190612</v>
      </c>
      <c r="N108" s="311">
        <f t="shared" si="10"/>
        <v>1.3742592592592473</v>
      </c>
    </row>
    <row r="109" spans="1:14" ht="15.75" customHeight="1" x14ac:dyDescent="0.55000000000000004">
      <c r="A109" s="384"/>
      <c r="B109" s="155" t="s">
        <v>397</v>
      </c>
      <c r="C109" s="329" t="s">
        <v>406</v>
      </c>
      <c r="D109" s="330"/>
      <c r="E109" s="330"/>
      <c r="F109" s="331"/>
      <c r="G109" s="519"/>
      <c r="H109" s="496"/>
      <c r="I109" s="496"/>
      <c r="J109" s="496"/>
      <c r="K109" s="332" t="s">
        <v>407</v>
      </c>
      <c r="L109" s="333"/>
      <c r="M109" s="333"/>
      <c r="N109" s="520"/>
    </row>
    <row r="110" spans="1:14" ht="23.25" customHeight="1" x14ac:dyDescent="0.55000000000000004">
      <c r="A110" s="384"/>
      <c r="B110" s="334" t="s">
        <v>164</v>
      </c>
      <c r="C110" s="335" t="s">
        <v>400</v>
      </c>
      <c r="D110" s="335" t="s">
        <v>401</v>
      </c>
      <c r="E110" s="336">
        <f>E23</f>
        <v>350</v>
      </c>
      <c r="F110" s="336">
        <f>F23</f>
        <v>444</v>
      </c>
      <c r="G110" s="337"/>
      <c r="H110" s="337"/>
      <c r="I110" s="337"/>
      <c r="J110" s="337"/>
      <c r="K110" s="335" t="s">
        <v>408</v>
      </c>
      <c r="L110" s="335" t="s">
        <v>409</v>
      </c>
      <c r="M110" s="336">
        <f>M23</f>
        <v>312.10000000000002</v>
      </c>
      <c r="N110" s="336">
        <f>N23</f>
        <v>486.15999999999997</v>
      </c>
    </row>
    <row r="111" spans="1:14" ht="30" customHeight="1" x14ac:dyDescent="0.55000000000000004">
      <c r="A111" s="384"/>
      <c r="B111" s="334" t="s">
        <v>398</v>
      </c>
      <c r="C111" s="335" t="s">
        <v>402</v>
      </c>
      <c r="D111" s="335" t="s">
        <v>402</v>
      </c>
      <c r="E111" s="336">
        <f>E25</f>
        <v>200</v>
      </c>
      <c r="F111" s="336">
        <f>F25</f>
        <v>200</v>
      </c>
      <c r="G111" s="337"/>
      <c r="H111" s="337"/>
      <c r="I111" s="337"/>
      <c r="J111" s="337"/>
      <c r="K111" s="335" t="s">
        <v>411</v>
      </c>
      <c r="L111" s="335" t="s">
        <v>410</v>
      </c>
      <c r="M111" s="336">
        <f>M25</f>
        <v>75.666666666666671</v>
      </c>
      <c r="N111" s="336">
        <f>N25</f>
        <v>75.666666666666671</v>
      </c>
    </row>
    <row r="112" spans="1:14" ht="33" customHeight="1" x14ac:dyDescent="0.55000000000000004">
      <c r="A112" s="384"/>
      <c r="B112" s="334" t="s">
        <v>166</v>
      </c>
      <c r="C112" s="335" t="s">
        <v>403</v>
      </c>
      <c r="D112" s="335" t="s">
        <v>404</v>
      </c>
      <c r="E112" s="336">
        <f>E74</f>
        <v>575</v>
      </c>
      <c r="F112" s="336">
        <f>F74</f>
        <v>670</v>
      </c>
      <c r="G112" s="337"/>
      <c r="H112" s="337"/>
      <c r="I112" s="337"/>
      <c r="J112" s="337"/>
      <c r="K112" s="335" t="s">
        <v>413</v>
      </c>
      <c r="L112" s="335" t="s">
        <v>414</v>
      </c>
      <c r="M112" s="336">
        <f>M74</f>
        <v>405.66</v>
      </c>
      <c r="N112" s="336">
        <f>N74</f>
        <v>493.6</v>
      </c>
    </row>
    <row r="113" spans="1:14" ht="36.75" customHeight="1" x14ac:dyDescent="0.55000000000000004">
      <c r="A113" s="384"/>
      <c r="B113" s="334" t="s">
        <v>399</v>
      </c>
      <c r="C113" s="335" t="s">
        <v>401</v>
      </c>
      <c r="D113" s="335" t="s">
        <v>405</v>
      </c>
      <c r="E113" s="336">
        <f>E99</f>
        <v>440</v>
      </c>
      <c r="F113" s="336">
        <f>F99</f>
        <v>515</v>
      </c>
      <c r="G113" s="156"/>
      <c r="H113" s="156"/>
      <c r="I113" s="156"/>
      <c r="J113" s="156"/>
      <c r="K113" s="335" t="s">
        <v>412</v>
      </c>
      <c r="L113" s="335" t="s">
        <v>415</v>
      </c>
      <c r="M113" s="336">
        <f>M99</f>
        <v>435.25</v>
      </c>
      <c r="N113" s="336">
        <f>N99</f>
        <v>528.99</v>
      </c>
    </row>
    <row r="114" spans="1:14" ht="28.5" customHeight="1" x14ac:dyDescent="0.55000000000000004">
      <c r="A114" s="384"/>
      <c r="B114" s="659" t="s">
        <v>473</v>
      </c>
      <c r="C114" s="338"/>
      <c r="D114" s="338"/>
      <c r="E114" s="339">
        <f>E105</f>
        <v>1631</v>
      </c>
      <c r="F114" s="339">
        <f>F105</f>
        <v>2105</v>
      </c>
      <c r="G114" s="337"/>
      <c r="H114" s="337"/>
      <c r="I114" s="337"/>
      <c r="J114" s="337"/>
      <c r="K114" s="335" t="s">
        <v>474</v>
      </c>
      <c r="L114" s="335" t="s">
        <v>475</v>
      </c>
      <c r="M114" s="340">
        <f>M105</f>
        <v>1437.6966666666667</v>
      </c>
      <c r="N114" s="340">
        <f>N105</f>
        <v>1824.7366666666667</v>
      </c>
    </row>
    <row r="115" spans="1:14" ht="25.5" customHeight="1" x14ac:dyDescent="0.55000000000000004">
      <c r="A115" s="384"/>
      <c r="B115" s="660"/>
      <c r="C115" s="661" t="s">
        <v>384</v>
      </c>
      <c r="D115" s="662"/>
      <c r="E115" s="662"/>
      <c r="F115" s="662"/>
      <c r="G115" s="662"/>
      <c r="H115" s="662"/>
      <c r="I115" s="662"/>
      <c r="J115" s="663"/>
      <c r="K115" s="337"/>
      <c r="L115" s="337"/>
      <c r="M115" s="341">
        <f>M108</f>
        <v>2.6926190476190612</v>
      </c>
      <c r="N115" s="341">
        <f>N108</f>
        <v>1.3742592592592473</v>
      </c>
    </row>
  </sheetData>
  <mergeCells count="13">
    <mergeCell ref="B114:B115"/>
    <mergeCell ref="C115:J115"/>
    <mergeCell ref="A101:A103"/>
    <mergeCell ref="M1:N3"/>
    <mergeCell ref="A1:A3"/>
    <mergeCell ref="B1:B3"/>
    <mergeCell ref="G1:L2"/>
    <mergeCell ref="K3:L3"/>
    <mergeCell ref="G3:H3"/>
    <mergeCell ref="I3:J3"/>
    <mergeCell ref="C1:F2"/>
    <mergeCell ref="C37:C38"/>
    <mergeCell ref="D37:D38"/>
  </mergeCells>
  <pageMargins left="0" right="0" top="0" bottom="0" header="0" footer="0"/>
  <pageSetup paperSize="9" scale="5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107"/>
  <sheetViews>
    <sheetView view="pageBreakPreview" topLeftCell="A79" zoomScaleNormal="100" zoomScaleSheetLayoutView="100" workbookViewId="0">
      <selection activeCell="G97" sqref="G97"/>
    </sheetView>
  </sheetViews>
  <sheetFormatPr defaultRowHeight="38.25" x14ac:dyDescent="0.55000000000000004"/>
  <cols>
    <col min="1" max="1" width="14.7109375" style="5" customWidth="1"/>
    <col min="2" max="2" width="53.7109375" style="1" customWidth="1"/>
    <col min="3" max="14" width="8.7109375" style="1" customWidth="1"/>
    <col min="15" max="16384" width="9.140625" style="1"/>
  </cols>
  <sheetData>
    <row r="1" spans="1:14" ht="12.75" customHeight="1" x14ac:dyDescent="0.55000000000000004"/>
    <row r="2" spans="1:14" ht="23.25" customHeight="1" x14ac:dyDescent="0.55000000000000004">
      <c r="A2" s="644" t="s">
        <v>90</v>
      </c>
      <c r="B2" s="647" t="s">
        <v>518</v>
      </c>
      <c r="C2" s="636" t="s">
        <v>168</v>
      </c>
      <c r="D2" s="725"/>
      <c r="E2" s="774"/>
      <c r="F2" s="775"/>
      <c r="G2" s="645" t="s">
        <v>0</v>
      </c>
      <c r="H2" s="645"/>
      <c r="I2" s="645"/>
      <c r="J2" s="645"/>
      <c r="K2" s="645"/>
      <c r="L2" s="645"/>
      <c r="M2" s="636" t="s">
        <v>175</v>
      </c>
      <c r="N2" s="731"/>
    </row>
    <row r="3" spans="1:14" ht="9.75" customHeight="1" x14ac:dyDescent="0.55000000000000004">
      <c r="A3" s="644"/>
      <c r="B3" s="648"/>
      <c r="C3" s="728"/>
      <c r="D3" s="729"/>
      <c r="E3" s="776"/>
      <c r="F3" s="773"/>
      <c r="G3" s="645"/>
      <c r="H3" s="645"/>
      <c r="I3" s="645"/>
      <c r="J3" s="645"/>
      <c r="K3" s="645"/>
      <c r="L3" s="645"/>
      <c r="M3" s="732"/>
      <c r="N3" s="733"/>
    </row>
    <row r="4" spans="1:14" ht="21" customHeight="1" x14ac:dyDescent="0.55000000000000004">
      <c r="A4" s="644"/>
      <c r="B4" s="649"/>
      <c r="C4" s="349" t="s">
        <v>1</v>
      </c>
      <c r="D4" s="349" t="s">
        <v>2</v>
      </c>
      <c r="E4" s="349" t="s">
        <v>1</v>
      </c>
      <c r="F4" s="349" t="s">
        <v>2</v>
      </c>
      <c r="G4" s="644" t="s">
        <v>139</v>
      </c>
      <c r="H4" s="644"/>
      <c r="I4" s="644" t="s">
        <v>4</v>
      </c>
      <c r="J4" s="645"/>
      <c r="K4" s="645" t="s">
        <v>3</v>
      </c>
      <c r="L4" s="645"/>
      <c r="M4" s="772"/>
      <c r="N4" s="773"/>
    </row>
    <row r="5" spans="1:14" s="54" customFormat="1" ht="15" customHeight="1" x14ac:dyDescent="0.25">
      <c r="A5" s="153"/>
      <c r="B5" s="463" t="s">
        <v>5</v>
      </c>
      <c r="C5" s="373" t="s">
        <v>136</v>
      </c>
      <c r="D5" s="373" t="s">
        <v>136</v>
      </c>
      <c r="E5" s="373" t="s">
        <v>137</v>
      </c>
      <c r="F5" s="373" t="s">
        <v>137</v>
      </c>
      <c r="G5" s="373" t="s">
        <v>1</v>
      </c>
      <c r="H5" s="373" t="s">
        <v>2</v>
      </c>
      <c r="I5" s="373" t="s">
        <v>1</v>
      </c>
      <c r="J5" s="373" t="s">
        <v>2</v>
      </c>
      <c r="K5" s="373" t="s">
        <v>1</v>
      </c>
      <c r="L5" s="373" t="s">
        <v>2</v>
      </c>
      <c r="M5" s="373" t="s">
        <v>1</v>
      </c>
      <c r="N5" s="373" t="s">
        <v>2</v>
      </c>
    </row>
    <row r="6" spans="1:14" s="54" customFormat="1" ht="15" customHeight="1" x14ac:dyDescent="0.25">
      <c r="A6" s="366" t="s">
        <v>117</v>
      </c>
      <c r="B6" s="319" t="s">
        <v>260</v>
      </c>
      <c r="C6" s="258"/>
      <c r="D6" s="258"/>
      <c r="E6" s="258">
        <v>150</v>
      </c>
      <c r="F6" s="258">
        <v>180</v>
      </c>
      <c r="G6" s="165">
        <v>5.7</v>
      </c>
      <c r="H6" s="165">
        <v>6.84</v>
      </c>
      <c r="I6" s="165">
        <v>5.25</v>
      </c>
      <c r="J6" s="165">
        <v>6.3</v>
      </c>
      <c r="K6" s="165">
        <v>26.3</v>
      </c>
      <c r="L6" s="165">
        <v>31.56</v>
      </c>
      <c r="M6" s="165">
        <v>208.4</v>
      </c>
      <c r="N6" s="165">
        <v>250</v>
      </c>
    </row>
    <row r="7" spans="1:14" s="54" customFormat="1" ht="15" customHeight="1" x14ac:dyDescent="0.25">
      <c r="A7" s="351"/>
      <c r="B7" s="88" t="s">
        <v>23</v>
      </c>
      <c r="C7" s="82">
        <v>78</v>
      </c>
      <c r="D7" s="82">
        <v>91</v>
      </c>
      <c r="E7" s="82">
        <v>78</v>
      </c>
      <c r="F7" s="82">
        <v>91</v>
      </c>
      <c r="G7" s="101"/>
      <c r="H7" s="101"/>
      <c r="I7" s="101"/>
      <c r="J7" s="101"/>
      <c r="K7" s="101"/>
      <c r="L7" s="101"/>
      <c r="M7" s="101"/>
      <c r="N7" s="101"/>
    </row>
    <row r="8" spans="1:14" s="54" customFormat="1" ht="15" customHeight="1" x14ac:dyDescent="0.25">
      <c r="A8" s="153"/>
      <c r="B8" s="88" t="s">
        <v>20</v>
      </c>
      <c r="C8" s="84">
        <v>4</v>
      </c>
      <c r="D8" s="84">
        <v>6</v>
      </c>
      <c r="E8" s="84">
        <v>4</v>
      </c>
      <c r="F8" s="84">
        <v>6</v>
      </c>
      <c r="G8" s="101"/>
      <c r="H8" s="101"/>
      <c r="I8" s="101"/>
      <c r="J8" s="101"/>
      <c r="K8" s="101"/>
      <c r="L8" s="101"/>
      <c r="M8" s="101"/>
      <c r="N8" s="101"/>
    </row>
    <row r="9" spans="1:14" s="54" customFormat="1" ht="15" customHeight="1" x14ac:dyDescent="0.25">
      <c r="A9" s="153"/>
      <c r="B9" s="88" t="s">
        <v>11</v>
      </c>
      <c r="C9" s="84">
        <v>3</v>
      </c>
      <c r="D9" s="84">
        <v>4</v>
      </c>
      <c r="E9" s="84">
        <v>3</v>
      </c>
      <c r="F9" s="84">
        <v>4</v>
      </c>
      <c r="G9" s="101"/>
      <c r="H9" s="101"/>
      <c r="I9" s="101"/>
      <c r="J9" s="101"/>
      <c r="K9" s="101"/>
      <c r="L9" s="101"/>
      <c r="M9" s="101"/>
      <c r="N9" s="101"/>
    </row>
    <row r="10" spans="1:14" s="54" customFormat="1" ht="15" customHeight="1" x14ac:dyDescent="0.25">
      <c r="A10" s="153"/>
      <c r="B10" s="88" t="s">
        <v>31</v>
      </c>
      <c r="C10" s="84">
        <v>6</v>
      </c>
      <c r="D10" s="84">
        <v>10</v>
      </c>
      <c r="E10" s="84">
        <v>6</v>
      </c>
      <c r="F10" s="84">
        <v>10</v>
      </c>
      <c r="G10" s="101"/>
      <c r="H10" s="101"/>
      <c r="I10" s="101"/>
      <c r="J10" s="101"/>
      <c r="K10" s="101"/>
      <c r="L10" s="101"/>
      <c r="M10" s="101"/>
      <c r="N10" s="101"/>
    </row>
    <row r="11" spans="1:14" s="54" customFormat="1" ht="15" customHeight="1" x14ac:dyDescent="0.25">
      <c r="A11" s="353"/>
      <c r="B11" s="88" t="s">
        <v>33</v>
      </c>
      <c r="C11" s="84">
        <v>5</v>
      </c>
      <c r="D11" s="84">
        <v>10</v>
      </c>
      <c r="E11" s="84">
        <v>5</v>
      </c>
      <c r="F11" s="84">
        <v>10</v>
      </c>
      <c r="G11" s="101"/>
      <c r="H11" s="101"/>
      <c r="I11" s="101"/>
      <c r="J11" s="101"/>
      <c r="K11" s="101"/>
      <c r="L11" s="101"/>
      <c r="M11" s="101"/>
      <c r="N11" s="101"/>
    </row>
    <row r="12" spans="1:14" s="54" customFormat="1" ht="15" customHeight="1" x14ac:dyDescent="0.25">
      <c r="A12" s="352" t="s">
        <v>107</v>
      </c>
      <c r="B12" s="296" t="s">
        <v>186</v>
      </c>
      <c r="C12" s="292"/>
      <c r="D12" s="292"/>
      <c r="E12" s="292">
        <v>180</v>
      </c>
      <c r="F12" s="292">
        <v>200</v>
      </c>
      <c r="G12" s="189">
        <v>0.06</v>
      </c>
      <c r="H12" s="189">
        <v>0.06</v>
      </c>
      <c r="I12" s="189">
        <v>0.02</v>
      </c>
      <c r="J12" s="189">
        <v>0.02</v>
      </c>
      <c r="K12" s="189">
        <v>9.99</v>
      </c>
      <c r="L12" s="189">
        <v>11.1</v>
      </c>
      <c r="M12" s="189">
        <v>50.4</v>
      </c>
      <c r="N12" s="189">
        <v>56</v>
      </c>
    </row>
    <row r="13" spans="1:14" s="54" customFormat="1" ht="15" customHeight="1" x14ac:dyDescent="0.25">
      <c r="A13" s="353"/>
      <c r="B13" s="102" t="s">
        <v>25</v>
      </c>
      <c r="C13" s="37">
        <v>1.43</v>
      </c>
      <c r="D13" s="37">
        <v>1.72</v>
      </c>
      <c r="E13" s="37">
        <v>1.43</v>
      </c>
      <c r="F13" s="37">
        <v>1.72</v>
      </c>
      <c r="G13" s="189"/>
      <c r="H13" s="189"/>
      <c r="I13" s="189"/>
      <c r="J13" s="189"/>
      <c r="K13" s="189"/>
      <c r="L13" s="189"/>
      <c r="M13" s="189"/>
      <c r="N13" s="189"/>
    </row>
    <row r="14" spans="1:14" s="54" customFormat="1" ht="15" customHeight="1" x14ac:dyDescent="0.25">
      <c r="A14" s="353"/>
      <c r="B14" s="102" t="s">
        <v>20</v>
      </c>
      <c r="C14" s="118">
        <v>8</v>
      </c>
      <c r="D14" s="118">
        <v>9</v>
      </c>
      <c r="E14" s="118">
        <v>8</v>
      </c>
      <c r="F14" s="118">
        <v>9</v>
      </c>
      <c r="G14" s="189"/>
      <c r="H14" s="189"/>
      <c r="I14" s="189"/>
      <c r="J14" s="189"/>
      <c r="K14" s="189"/>
      <c r="L14" s="189"/>
      <c r="M14" s="189"/>
      <c r="N14" s="189"/>
    </row>
    <row r="15" spans="1:14" s="54" customFormat="1" ht="15" customHeight="1" x14ac:dyDescent="0.25">
      <c r="A15" s="352" t="s">
        <v>108</v>
      </c>
      <c r="B15" s="296" t="s">
        <v>189</v>
      </c>
      <c r="C15" s="292"/>
      <c r="D15" s="292"/>
      <c r="E15" s="354">
        <v>50</v>
      </c>
      <c r="F15" s="354">
        <v>75</v>
      </c>
      <c r="G15" s="189">
        <v>2</v>
      </c>
      <c r="H15" s="189">
        <v>3</v>
      </c>
      <c r="I15" s="189">
        <v>8.5</v>
      </c>
      <c r="J15" s="189">
        <v>12.8</v>
      </c>
      <c r="K15" s="189">
        <v>26</v>
      </c>
      <c r="L15" s="189">
        <v>39</v>
      </c>
      <c r="M15" s="189">
        <v>190</v>
      </c>
      <c r="N15" s="189">
        <v>285</v>
      </c>
    </row>
    <row r="16" spans="1:14" s="54" customFormat="1" ht="15" customHeight="1" x14ac:dyDescent="0.25">
      <c r="A16" s="353"/>
      <c r="B16" s="102" t="s">
        <v>12</v>
      </c>
      <c r="C16" s="118">
        <v>30</v>
      </c>
      <c r="D16" s="118">
        <v>50</v>
      </c>
      <c r="E16" s="118">
        <v>30</v>
      </c>
      <c r="F16" s="118">
        <v>50</v>
      </c>
      <c r="G16" s="189"/>
      <c r="H16" s="189"/>
      <c r="I16" s="189"/>
      <c r="J16" s="189"/>
      <c r="K16" s="189"/>
      <c r="L16" s="189"/>
      <c r="M16" s="189"/>
      <c r="N16" s="189"/>
    </row>
    <row r="17" spans="1:14" s="54" customFormat="1" ht="15" customHeight="1" x14ac:dyDescent="0.25">
      <c r="A17" s="353"/>
      <c r="B17" s="102" t="s">
        <v>302</v>
      </c>
      <c r="C17" s="84">
        <v>20</v>
      </c>
      <c r="D17" s="85">
        <v>25</v>
      </c>
      <c r="E17" s="84">
        <v>20</v>
      </c>
      <c r="F17" s="85">
        <v>25</v>
      </c>
      <c r="G17" s="189"/>
      <c r="H17" s="189"/>
      <c r="I17" s="189"/>
      <c r="J17" s="189"/>
      <c r="K17" s="189"/>
      <c r="L17" s="189"/>
      <c r="M17" s="189"/>
      <c r="N17" s="189"/>
    </row>
    <row r="18" spans="1:14" s="54" customFormat="1" ht="15" customHeight="1" x14ac:dyDescent="0.25">
      <c r="A18" s="373"/>
      <c r="B18" s="319" t="s">
        <v>21</v>
      </c>
      <c r="C18" s="498"/>
      <c r="D18" s="498"/>
      <c r="E18" s="311">
        <f>E6+E12+E15</f>
        <v>380</v>
      </c>
      <c r="F18" s="311">
        <f t="shared" ref="F18:N18" si="0">F6+F12+F15</f>
        <v>455</v>
      </c>
      <c r="G18" s="311">
        <f t="shared" si="0"/>
        <v>7.76</v>
      </c>
      <c r="H18" s="311">
        <f t="shared" si="0"/>
        <v>9.8999999999999986</v>
      </c>
      <c r="I18" s="311">
        <f t="shared" si="0"/>
        <v>13.77</v>
      </c>
      <c r="J18" s="311">
        <f t="shared" si="0"/>
        <v>19.12</v>
      </c>
      <c r="K18" s="311">
        <f t="shared" si="0"/>
        <v>62.29</v>
      </c>
      <c r="L18" s="311">
        <f t="shared" si="0"/>
        <v>81.66</v>
      </c>
      <c r="M18" s="311">
        <f t="shared" si="0"/>
        <v>448.8</v>
      </c>
      <c r="N18" s="311">
        <f t="shared" si="0"/>
        <v>591</v>
      </c>
    </row>
    <row r="19" spans="1:14" s="54" customFormat="1" ht="15" customHeight="1" thickBot="1" x14ac:dyDescent="0.3">
      <c r="A19" s="366"/>
      <c r="B19" s="463" t="s">
        <v>13</v>
      </c>
      <c r="C19" s="311"/>
      <c r="D19" s="311"/>
      <c r="E19" s="311"/>
      <c r="F19" s="311"/>
      <c r="G19" s="101"/>
      <c r="H19" s="101"/>
      <c r="I19" s="101"/>
      <c r="J19" s="101"/>
      <c r="K19" s="101"/>
      <c r="L19" s="101"/>
      <c r="M19" s="101"/>
      <c r="N19" s="101"/>
    </row>
    <row r="20" spans="1:14" s="54" customFormat="1" ht="15" customHeight="1" thickBot="1" x14ac:dyDescent="0.3">
      <c r="A20" s="353" t="s">
        <v>294</v>
      </c>
      <c r="B20" s="314" t="s">
        <v>14</v>
      </c>
      <c r="C20" s="84">
        <v>200</v>
      </c>
      <c r="D20" s="84">
        <v>200</v>
      </c>
      <c r="E20" s="311">
        <v>200</v>
      </c>
      <c r="F20" s="311">
        <v>200</v>
      </c>
      <c r="G20" s="218">
        <f>(G21+G22+G23)/3</f>
        <v>0.56666666666666676</v>
      </c>
      <c r="H20" s="218">
        <f t="shared" ref="H20:N20" si="1">(H21+H22+H23)/3</f>
        <v>0.56666666666666676</v>
      </c>
      <c r="I20" s="218">
        <f t="shared" si="1"/>
        <v>0.13333333333333333</v>
      </c>
      <c r="J20" s="218">
        <f t="shared" si="1"/>
        <v>0.13333333333333333</v>
      </c>
      <c r="K20" s="218">
        <f t="shared" si="1"/>
        <v>17.866666666666664</v>
      </c>
      <c r="L20" s="218">
        <f t="shared" si="1"/>
        <v>17.866666666666664</v>
      </c>
      <c r="M20" s="218">
        <f t="shared" si="1"/>
        <v>75.666666666666671</v>
      </c>
      <c r="N20" s="218">
        <f t="shared" si="1"/>
        <v>75.666666666666671</v>
      </c>
    </row>
    <row r="21" spans="1:14" s="54" customFormat="1" ht="15" customHeight="1" thickBot="1" x14ac:dyDescent="0.3">
      <c r="A21" s="353"/>
      <c r="B21" s="314" t="s">
        <v>465</v>
      </c>
      <c r="C21" s="84">
        <v>200</v>
      </c>
      <c r="D21" s="84">
        <v>200</v>
      </c>
      <c r="E21" s="311">
        <v>200</v>
      </c>
      <c r="F21" s="311">
        <v>200</v>
      </c>
      <c r="G21" s="356">
        <v>0.3</v>
      </c>
      <c r="H21" s="356">
        <v>0.3</v>
      </c>
      <c r="I21" s="356">
        <v>0</v>
      </c>
      <c r="J21" s="356">
        <v>0</v>
      </c>
      <c r="K21" s="356">
        <v>16.5</v>
      </c>
      <c r="L21" s="356">
        <v>16.5</v>
      </c>
      <c r="M21" s="356">
        <v>68</v>
      </c>
      <c r="N21" s="356">
        <v>68</v>
      </c>
    </row>
    <row r="22" spans="1:14" s="54" customFormat="1" ht="15" customHeight="1" x14ac:dyDescent="0.25">
      <c r="A22" s="353"/>
      <c r="B22" s="314" t="s">
        <v>466</v>
      </c>
      <c r="C22" s="84">
        <v>200</v>
      </c>
      <c r="D22" s="84">
        <v>200</v>
      </c>
      <c r="E22" s="311">
        <v>200</v>
      </c>
      <c r="F22" s="311">
        <v>200</v>
      </c>
      <c r="G22" s="356">
        <v>0.8</v>
      </c>
      <c r="H22" s="356">
        <v>0.8</v>
      </c>
      <c r="I22" s="356">
        <v>0.2</v>
      </c>
      <c r="J22" s="356">
        <v>0.2</v>
      </c>
      <c r="K22" s="356">
        <v>15.2</v>
      </c>
      <c r="L22" s="356">
        <v>15.2</v>
      </c>
      <c r="M22" s="356">
        <v>69</v>
      </c>
      <c r="N22" s="356">
        <v>69</v>
      </c>
    </row>
    <row r="23" spans="1:14" s="54" customFormat="1" ht="15" customHeight="1" x14ac:dyDescent="0.25">
      <c r="A23" s="353"/>
      <c r="B23" s="314" t="s">
        <v>467</v>
      </c>
      <c r="C23" s="84">
        <v>200</v>
      </c>
      <c r="D23" s="84">
        <v>200</v>
      </c>
      <c r="E23" s="311">
        <v>200</v>
      </c>
      <c r="F23" s="311">
        <v>200</v>
      </c>
      <c r="G23" s="276">
        <v>0.6</v>
      </c>
      <c r="H23" s="276">
        <v>0.6</v>
      </c>
      <c r="I23" s="276">
        <v>0.2</v>
      </c>
      <c r="J23" s="276">
        <v>0.2</v>
      </c>
      <c r="K23" s="276">
        <v>21.9</v>
      </c>
      <c r="L23" s="276">
        <v>21.9</v>
      </c>
      <c r="M23" s="276">
        <v>90</v>
      </c>
      <c r="N23" s="276">
        <v>90</v>
      </c>
    </row>
    <row r="24" spans="1:14" s="54" customFormat="1" ht="15" customHeight="1" x14ac:dyDescent="0.25">
      <c r="A24" s="373"/>
      <c r="B24" s="319" t="s">
        <v>21</v>
      </c>
      <c r="C24" s="498"/>
      <c r="D24" s="498"/>
      <c r="E24" s="311">
        <f>E20</f>
        <v>200</v>
      </c>
      <c r="F24" s="311">
        <f>F20</f>
        <v>200</v>
      </c>
      <c r="G24" s="101">
        <f t="shared" ref="G24:N24" si="2">SUM(G20)</f>
        <v>0.56666666666666676</v>
      </c>
      <c r="H24" s="101">
        <f t="shared" si="2"/>
        <v>0.56666666666666676</v>
      </c>
      <c r="I24" s="101">
        <f t="shared" si="2"/>
        <v>0.13333333333333333</v>
      </c>
      <c r="J24" s="101">
        <f t="shared" si="2"/>
        <v>0.13333333333333333</v>
      </c>
      <c r="K24" s="101">
        <f t="shared" si="2"/>
        <v>17.866666666666664</v>
      </c>
      <c r="L24" s="101">
        <f t="shared" si="2"/>
        <v>17.866666666666664</v>
      </c>
      <c r="M24" s="101">
        <f t="shared" si="2"/>
        <v>75.666666666666671</v>
      </c>
      <c r="N24" s="101">
        <f t="shared" si="2"/>
        <v>75.666666666666671</v>
      </c>
    </row>
    <row r="25" spans="1:14" s="54" customFormat="1" ht="15" customHeight="1" thickBot="1" x14ac:dyDescent="0.3">
      <c r="A25" s="366"/>
      <c r="B25" s="463" t="s">
        <v>15</v>
      </c>
      <c r="C25" s="499"/>
      <c r="D25" s="499"/>
      <c r="E25" s="258"/>
      <c r="F25" s="258"/>
      <c r="G25" s="101"/>
      <c r="H25" s="101"/>
      <c r="I25" s="101"/>
      <c r="J25" s="101"/>
      <c r="K25" s="101"/>
      <c r="L25" s="101"/>
      <c r="M25" s="101"/>
      <c r="N25" s="101"/>
    </row>
    <row r="26" spans="1:14" s="54" customFormat="1" ht="15" customHeight="1" thickBot="1" x14ac:dyDescent="0.3">
      <c r="A26" s="353" t="s">
        <v>102</v>
      </c>
      <c r="B26" s="155" t="s">
        <v>281</v>
      </c>
      <c r="C26" s="303"/>
      <c r="D26" s="303"/>
      <c r="E26" s="156">
        <v>40</v>
      </c>
      <c r="F26" s="156">
        <v>60</v>
      </c>
      <c r="G26" s="304">
        <v>0.3</v>
      </c>
      <c r="H26" s="304">
        <v>0.5</v>
      </c>
      <c r="I26" s="304">
        <v>2.06</v>
      </c>
      <c r="J26" s="304">
        <v>3.09</v>
      </c>
      <c r="K26" s="305">
        <v>1.88</v>
      </c>
      <c r="L26" s="304">
        <v>2.82</v>
      </c>
      <c r="M26" s="304">
        <v>27.56</v>
      </c>
      <c r="N26" s="306">
        <v>41.34</v>
      </c>
    </row>
    <row r="27" spans="1:14" s="54" customFormat="1" ht="15" customHeight="1" x14ac:dyDescent="0.25">
      <c r="A27" s="353"/>
      <c r="B27" s="186" t="s">
        <v>276</v>
      </c>
      <c r="C27" s="175">
        <v>46</v>
      </c>
      <c r="D27" s="175">
        <v>65</v>
      </c>
      <c r="E27" s="81">
        <v>36.799999999999997</v>
      </c>
      <c r="F27" s="81">
        <v>52</v>
      </c>
      <c r="G27" s="81"/>
      <c r="H27" s="307"/>
      <c r="I27" s="307"/>
      <c r="J27" s="307"/>
      <c r="K27" s="307"/>
      <c r="L27" s="307"/>
      <c r="M27" s="307"/>
      <c r="N27" s="307"/>
    </row>
    <row r="28" spans="1:14" s="54" customFormat="1" ht="15" customHeight="1" x14ac:dyDescent="0.25">
      <c r="A28" s="353"/>
      <c r="B28" s="186" t="s">
        <v>183</v>
      </c>
      <c r="C28" s="175">
        <v>1</v>
      </c>
      <c r="D28" s="175">
        <v>2</v>
      </c>
      <c r="E28" s="81">
        <v>1</v>
      </c>
      <c r="F28" s="81">
        <v>2</v>
      </c>
      <c r="G28" s="81"/>
      <c r="H28" s="307"/>
      <c r="I28" s="307"/>
      <c r="J28" s="307"/>
      <c r="K28" s="307"/>
      <c r="L28" s="307"/>
      <c r="M28" s="307"/>
      <c r="N28" s="307"/>
    </row>
    <row r="29" spans="1:14" s="54" customFormat="1" ht="15" customHeight="1" x14ac:dyDescent="0.25">
      <c r="A29" s="353"/>
      <c r="B29" s="186" t="s">
        <v>275</v>
      </c>
      <c r="C29" s="175">
        <v>2</v>
      </c>
      <c r="D29" s="175">
        <v>3</v>
      </c>
      <c r="E29" s="81">
        <v>1.75</v>
      </c>
      <c r="F29" s="81">
        <v>2.65</v>
      </c>
      <c r="G29" s="81"/>
      <c r="H29" s="307"/>
      <c r="I29" s="307"/>
      <c r="J29" s="307"/>
      <c r="K29" s="307"/>
      <c r="L29" s="307"/>
      <c r="M29" s="307"/>
      <c r="N29" s="307"/>
    </row>
    <row r="30" spans="1:14" s="54" customFormat="1" ht="15" customHeight="1" thickBot="1" x14ac:dyDescent="0.3">
      <c r="A30" s="353"/>
      <c r="B30" s="186" t="s">
        <v>274</v>
      </c>
      <c r="C30" s="175">
        <v>4</v>
      </c>
      <c r="D30" s="175">
        <v>4</v>
      </c>
      <c r="E30" s="81">
        <v>3.2</v>
      </c>
      <c r="F30" s="81">
        <v>3.2</v>
      </c>
      <c r="G30" s="81"/>
      <c r="H30" s="307"/>
      <c r="I30" s="307"/>
      <c r="J30" s="307"/>
      <c r="K30" s="307"/>
      <c r="L30" s="307"/>
      <c r="M30" s="307"/>
      <c r="N30" s="307"/>
    </row>
    <row r="31" spans="1:14" s="54" customFormat="1" ht="15" customHeight="1" thickBot="1" x14ac:dyDescent="0.3">
      <c r="A31" s="366" t="s">
        <v>338</v>
      </c>
      <c r="B31" s="497" t="s">
        <v>437</v>
      </c>
      <c r="C31" s="499"/>
      <c r="D31" s="499"/>
      <c r="E31" s="309">
        <v>150</v>
      </c>
      <c r="F31" s="309">
        <v>180</v>
      </c>
      <c r="G31" s="189">
        <v>5</v>
      </c>
      <c r="H31" s="189">
        <v>5.9</v>
      </c>
      <c r="I31" s="189">
        <v>3.3</v>
      </c>
      <c r="J31" s="189">
        <v>4.71</v>
      </c>
      <c r="K31" s="189">
        <v>9.8000000000000007</v>
      </c>
      <c r="L31" s="189">
        <v>11.7</v>
      </c>
      <c r="M31" s="297">
        <v>86.4</v>
      </c>
      <c r="N31" s="297">
        <v>103.7</v>
      </c>
    </row>
    <row r="32" spans="1:14" s="54" customFormat="1" ht="15" customHeight="1" x14ac:dyDescent="0.25">
      <c r="A32" s="153"/>
      <c r="B32" s="119" t="s">
        <v>180</v>
      </c>
      <c r="C32" s="110">
        <v>42</v>
      </c>
      <c r="D32" s="110">
        <v>45.75</v>
      </c>
      <c r="E32" s="110">
        <v>38.64</v>
      </c>
      <c r="F32" s="110">
        <v>42.09</v>
      </c>
      <c r="G32" s="101"/>
      <c r="H32" s="101"/>
      <c r="I32" s="101"/>
      <c r="J32" s="101"/>
      <c r="K32" s="101"/>
      <c r="L32" s="101"/>
      <c r="M32" s="101"/>
      <c r="N32" s="101"/>
    </row>
    <row r="33" spans="1:14" s="54" customFormat="1" ht="15" customHeight="1" x14ac:dyDescent="0.25">
      <c r="A33" s="153"/>
      <c r="B33" s="119" t="s">
        <v>179</v>
      </c>
      <c r="C33" s="37">
        <v>3.02</v>
      </c>
      <c r="D33" s="37">
        <v>4</v>
      </c>
      <c r="E33" s="37">
        <v>2.2400000000000002</v>
      </c>
      <c r="F33" s="37">
        <v>2.96</v>
      </c>
      <c r="G33" s="101"/>
      <c r="H33" s="101"/>
      <c r="I33" s="101"/>
      <c r="J33" s="101"/>
      <c r="K33" s="101"/>
      <c r="L33" s="101"/>
      <c r="M33" s="101"/>
      <c r="N33" s="101"/>
    </row>
    <row r="34" spans="1:14" s="54" customFormat="1" ht="15" customHeight="1" x14ac:dyDescent="0.25">
      <c r="A34" s="153"/>
      <c r="B34" s="119" t="s">
        <v>11</v>
      </c>
      <c r="C34" s="84">
        <v>2</v>
      </c>
      <c r="D34" s="84">
        <v>2</v>
      </c>
      <c r="E34" s="84">
        <v>2</v>
      </c>
      <c r="F34" s="84">
        <v>2</v>
      </c>
      <c r="G34" s="101"/>
      <c r="H34" s="101"/>
      <c r="I34" s="101"/>
      <c r="J34" s="101"/>
      <c r="K34" s="101"/>
      <c r="L34" s="101"/>
      <c r="M34" s="101"/>
      <c r="N34" s="101"/>
    </row>
    <row r="35" spans="1:14" s="54" customFormat="1" ht="15" customHeight="1" x14ac:dyDescent="0.25">
      <c r="A35" s="153"/>
      <c r="B35" s="186" t="s">
        <v>183</v>
      </c>
      <c r="C35" s="84">
        <v>2</v>
      </c>
      <c r="D35" s="84">
        <v>2</v>
      </c>
      <c r="E35" s="84">
        <v>2</v>
      </c>
      <c r="F35" s="84">
        <v>2</v>
      </c>
      <c r="G35" s="101"/>
      <c r="H35" s="101"/>
      <c r="I35" s="101"/>
      <c r="J35" s="101"/>
      <c r="K35" s="101"/>
      <c r="L35" s="101"/>
      <c r="M35" s="101"/>
      <c r="N35" s="101"/>
    </row>
    <row r="36" spans="1:14" s="54" customFormat="1" ht="15" customHeight="1" x14ac:dyDescent="0.25">
      <c r="A36" s="153"/>
      <c r="B36" s="119" t="s">
        <v>178</v>
      </c>
      <c r="C36" s="37">
        <v>3.2</v>
      </c>
      <c r="D36" s="37">
        <v>4</v>
      </c>
      <c r="E36" s="37">
        <v>2.94</v>
      </c>
      <c r="F36" s="37">
        <v>3.68</v>
      </c>
      <c r="G36" s="101"/>
      <c r="H36" s="101"/>
      <c r="I36" s="101"/>
      <c r="J36" s="101"/>
      <c r="K36" s="101"/>
      <c r="L36" s="101"/>
      <c r="M36" s="101"/>
      <c r="N36" s="101"/>
    </row>
    <row r="37" spans="1:14" s="54" customFormat="1" ht="15" customHeight="1" x14ac:dyDescent="0.25">
      <c r="A37" s="153"/>
      <c r="B37" s="97" t="s">
        <v>191</v>
      </c>
      <c r="C37" s="37">
        <v>31</v>
      </c>
      <c r="D37" s="37">
        <v>36</v>
      </c>
      <c r="E37" s="37">
        <v>19.22</v>
      </c>
      <c r="F37" s="37">
        <v>22.32</v>
      </c>
      <c r="G37" s="101"/>
      <c r="H37" s="101"/>
      <c r="I37" s="101"/>
      <c r="J37" s="101"/>
      <c r="K37" s="101"/>
      <c r="L37" s="101"/>
      <c r="M37" s="101"/>
      <c r="N37" s="101"/>
    </row>
    <row r="38" spans="1:14" s="54" customFormat="1" ht="15" customHeight="1" x14ac:dyDescent="0.25">
      <c r="A38" s="153"/>
      <c r="B38" s="119" t="s">
        <v>274</v>
      </c>
      <c r="C38" s="84">
        <v>1</v>
      </c>
      <c r="D38" s="84">
        <v>1</v>
      </c>
      <c r="E38" s="84">
        <v>0.8</v>
      </c>
      <c r="F38" s="84">
        <v>0.8</v>
      </c>
      <c r="G38" s="101"/>
      <c r="H38" s="101"/>
      <c r="I38" s="101"/>
      <c r="J38" s="101"/>
      <c r="K38" s="101"/>
      <c r="L38" s="101"/>
      <c r="M38" s="101"/>
      <c r="N38" s="101"/>
    </row>
    <row r="39" spans="1:14" s="54" customFormat="1" ht="15" customHeight="1" x14ac:dyDescent="0.25">
      <c r="A39" s="153"/>
      <c r="B39" s="119" t="s">
        <v>275</v>
      </c>
      <c r="C39" s="84">
        <v>0.5</v>
      </c>
      <c r="D39" s="84">
        <v>0.55000000000000004</v>
      </c>
      <c r="E39" s="84">
        <v>0.44</v>
      </c>
      <c r="F39" s="84">
        <v>0.5</v>
      </c>
      <c r="G39" s="101"/>
      <c r="H39" s="101"/>
      <c r="I39" s="101"/>
      <c r="J39" s="101"/>
      <c r="K39" s="101"/>
      <c r="L39" s="101"/>
      <c r="M39" s="101"/>
      <c r="N39" s="101"/>
    </row>
    <row r="40" spans="1:14" s="54" customFormat="1" ht="15" customHeight="1" x14ac:dyDescent="0.25">
      <c r="A40" s="366" t="s">
        <v>225</v>
      </c>
      <c r="B40" s="448" t="s">
        <v>469</v>
      </c>
      <c r="C40" s="266"/>
      <c r="D40" s="266"/>
      <c r="E40" s="320">
        <v>150</v>
      </c>
      <c r="F40" s="320">
        <v>180</v>
      </c>
      <c r="G40" s="101">
        <v>10.050000000000001</v>
      </c>
      <c r="H40" s="101">
        <v>11.31</v>
      </c>
      <c r="I40" s="101">
        <v>7</v>
      </c>
      <c r="J40" s="101">
        <v>8.4</v>
      </c>
      <c r="K40" s="101">
        <v>12.02</v>
      </c>
      <c r="L40" s="101">
        <v>14.42</v>
      </c>
      <c r="M40" s="101">
        <v>199</v>
      </c>
      <c r="N40" s="101">
        <v>238.8</v>
      </c>
    </row>
    <row r="41" spans="1:14" s="54" customFormat="1" ht="15" customHeight="1" x14ac:dyDescent="0.25">
      <c r="A41" s="153"/>
      <c r="B41" s="97" t="s">
        <v>181</v>
      </c>
      <c r="C41" s="118">
        <v>188</v>
      </c>
      <c r="D41" s="118">
        <v>220</v>
      </c>
      <c r="E41" s="118">
        <v>148.52000000000001</v>
      </c>
      <c r="F41" s="118">
        <v>173.8</v>
      </c>
      <c r="G41" s="135"/>
      <c r="H41" s="97"/>
      <c r="I41" s="118"/>
      <c r="J41" s="118"/>
      <c r="K41" s="118"/>
      <c r="L41" s="118"/>
      <c r="M41" s="101"/>
      <c r="N41" s="101"/>
    </row>
    <row r="42" spans="1:14" s="54" customFormat="1" ht="15" customHeight="1" x14ac:dyDescent="0.25">
      <c r="A42" s="153"/>
      <c r="B42" s="211" t="s">
        <v>266</v>
      </c>
      <c r="C42" s="37">
        <v>50</v>
      </c>
      <c r="D42" s="92">
        <v>59</v>
      </c>
      <c r="E42" s="190">
        <v>31</v>
      </c>
      <c r="F42" s="190">
        <v>36.58</v>
      </c>
      <c r="G42" s="136"/>
      <c r="H42" s="119"/>
      <c r="I42" s="82"/>
      <c r="J42" s="82"/>
      <c r="K42" s="82"/>
      <c r="L42" s="82"/>
      <c r="M42" s="101"/>
      <c r="N42" s="101"/>
    </row>
    <row r="43" spans="1:14" s="54" customFormat="1" ht="15" customHeight="1" x14ac:dyDescent="0.25">
      <c r="A43" s="153"/>
      <c r="B43" s="97" t="s">
        <v>179</v>
      </c>
      <c r="C43" s="118">
        <v>6.72</v>
      </c>
      <c r="D43" s="118">
        <v>7.56</v>
      </c>
      <c r="E43" s="118">
        <v>4.97</v>
      </c>
      <c r="F43" s="118">
        <v>5.59</v>
      </c>
      <c r="G43" s="135"/>
      <c r="H43" s="116"/>
      <c r="I43" s="82"/>
      <c r="J43" s="89"/>
      <c r="K43" s="118"/>
      <c r="L43" s="118"/>
      <c r="M43" s="101"/>
      <c r="N43" s="101"/>
    </row>
    <row r="44" spans="1:14" s="54" customFormat="1" ht="15" customHeight="1" x14ac:dyDescent="0.25">
      <c r="A44" s="153"/>
      <c r="B44" s="116" t="s">
        <v>160</v>
      </c>
      <c r="C44" s="165">
        <v>11</v>
      </c>
      <c r="D44" s="165">
        <v>11</v>
      </c>
      <c r="E44" s="165">
        <v>11</v>
      </c>
      <c r="F44" s="165">
        <v>11</v>
      </c>
      <c r="G44" s="135"/>
      <c r="H44" s="116"/>
      <c r="I44" s="165"/>
      <c r="J44" s="165"/>
      <c r="K44" s="165"/>
      <c r="L44" s="165"/>
      <c r="M44" s="101"/>
      <c r="N44" s="101"/>
    </row>
    <row r="45" spans="1:14" s="54" customFormat="1" ht="15" customHeight="1" x14ac:dyDescent="0.25">
      <c r="A45" s="153"/>
      <c r="B45" s="154" t="s">
        <v>337</v>
      </c>
      <c r="C45" s="165">
        <v>1</v>
      </c>
      <c r="D45" s="165">
        <v>1.2</v>
      </c>
      <c r="E45" s="165">
        <v>1</v>
      </c>
      <c r="F45" s="165">
        <v>1.2</v>
      </c>
      <c r="G45" s="135"/>
      <c r="H45" s="154"/>
      <c r="I45" s="165"/>
      <c r="J45" s="165"/>
      <c r="K45" s="165"/>
      <c r="L45" s="165"/>
      <c r="M45" s="101"/>
      <c r="N45" s="101"/>
    </row>
    <row r="46" spans="1:14" s="54" customFormat="1" ht="15" customHeight="1" x14ac:dyDescent="0.25">
      <c r="A46" s="153"/>
      <c r="B46" s="116" t="s">
        <v>11</v>
      </c>
      <c r="C46" s="165">
        <v>2</v>
      </c>
      <c r="D46" s="165">
        <v>2</v>
      </c>
      <c r="E46" s="165">
        <v>2</v>
      </c>
      <c r="F46" s="165">
        <v>2</v>
      </c>
      <c r="G46" s="135"/>
      <c r="H46" s="116"/>
      <c r="I46" s="165"/>
      <c r="J46" s="165"/>
      <c r="K46" s="165"/>
      <c r="L46" s="165"/>
      <c r="M46" s="101"/>
      <c r="N46" s="101"/>
    </row>
    <row r="47" spans="1:14" s="54" customFormat="1" ht="15" customHeight="1" x14ac:dyDescent="0.25">
      <c r="A47" s="153"/>
      <c r="B47" s="154" t="s">
        <v>183</v>
      </c>
      <c r="C47" s="165">
        <v>3</v>
      </c>
      <c r="D47" s="165">
        <v>3</v>
      </c>
      <c r="E47" s="165">
        <v>3</v>
      </c>
      <c r="F47" s="165">
        <v>3</v>
      </c>
      <c r="G47" s="135"/>
      <c r="H47" s="154"/>
      <c r="I47" s="165"/>
      <c r="J47" s="165"/>
      <c r="K47" s="165"/>
      <c r="L47" s="165"/>
      <c r="M47" s="101"/>
      <c r="N47" s="101"/>
    </row>
    <row r="48" spans="1:14" s="54" customFormat="1" ht="15" customHeight="1" x14ac:dyDescent="0.25">
      <c r="A48" s="153"/>
      <c r="B48" s="119" t="s">
        <v>178</v>
      </c>
      <c r="C48" s="82">
        <v>7.2</v>
      </c>
      <c r="D48" s="82">
        <v>8</v>
      </c>
      <c r="E48" s="82">
        <v>6.62</v>
      </c>
      <c r="F48" s="82">
        <v>7.36</v>
      </c>
      <c r="G48" s="135"/>
      <c r="H48" s="119"/>
      <c r="I48" s="82"/>
      <c r="J48" s="82"/>
      <c r="K48" s="82"/>
      <c r="L48" s="82"/>
      <c r="M48" s="101"/>
      <c r="N48" s="101"/>
    </row>
    <row r="49" spans="1:14" s="54" customFormat="1" ht="15" customHeight="1" x14ac:dyDescent="0.25">
      <c r="A49" s="153"/>
      <c r="B49" s="119" t="s">
        <v>54</v>
      </c>
      <c r="C49" s="165">
        <v>5</v>
      </c>
      <c r="D49" s="165">
        <v>6</v>
      </c>
      <c r="E49" s="165">
        <v>5</v>
      </c>
      <c r="F49" s="165">
        <v>6</v>
      </c>
      <c r="G49" s="135"/>
      <c r="H49" s="119"/>
      <c r="I49" s="165"/>
      <c r="J49" s="165"/>
      <c r="K49" s="165"/>
      <c r="L49" s="165"/>
      <c r="M49" s="101"/>
      <c r="N49" s="101"/>
    </row>
    <row r="50" spans="1:14" s="54" customFormat="1" ht="15" customHeight="1" thickBot="1" x14ac:dyDescent="0.3">
      <c r="A50" s="153"/>
      <c r="B50" s="119" t="s">
        <v>319</v>
      </c>
      <c r="C50" s="165">
        <v>0.5</v>
      </c>
      <c r="D50" s="165">
        <v>0.55000000000000004</v>
      </c>
      <c r="E50" s="165">
        <v>0.5</v>
      </c>
      <c r="F50" s="165">
        <v>0.55000000000000004</v>
      </c>
      <c r="G50" s="135"/>
      <c r="H50" s="119"/>
      <c r="I50" s="165"/>
      <c r="J50" s="165"/>
      <c r="K50" s="165"/>
      <c r="L50" s="165"/>
      <c r="M50" s="101"/>
      <c r="N50" s="101"/>
    </row>
    <row r="51" spans="1:14" s="54" customFormat="1" ht="15" customHeight="1" thickBot="1" x14ac:dyDescent="0.3">
      <c r="A51" s="500" t="s">
        <v>312</v>
      </c>
      <c r="B51" s="365" t="s">
        <v>190</v>
      </c>
      <c r="C51" s="292"/>
      <c r="D51" s="292"/>
      <c r="E51" s="292">
        <v>180</v>
      </c>
      <c r="F51" s="292">
        <v>200</v>
      </c>
      <c r="G51" s="218">
        <v>0.1</v>
      </c>
      <c r="H51" s="218">
        <v>0</v>
      </c>
      <c r="I51" s="218">
        <v>0</v>
      </c>
      <c r="J51" s="218">
        <v>0</v>
      </c>
      <c r="K51" s="295">
        <v>21.5</v>
      </c>
      <c r="L51" s="295">
        <v>23.88</v>
      </c>
      <c r="M51" s="218">
        <v>95.4</v>
      </c>
      <c r="N51" s="218">
        <v>106</v>
      </c>
    </row>
    <row r="52" spans="1:14" s="54" customFormat="1" ht="15" customHeight="1" thickBot="1" x14ac:dyDescent="0.3">
      <c r="A52" s="372"/>
      <c r="B52" s="286" t="s">
        <v>243</v>
      </c>
      <c r="C52" s="118">
        <v>12.75</v>
      </c>
      <c r="D52" s="118">
        <v>13.75</v>
      </c>
      <c r="E52" s="720">
        <v>12</v>
      </c>
      <c r="F52" s="650">
        <v>13</v>
      </c>
      <c r="G52" s="189"/>
      <c r="H52" s="189"/>
      <c r="I52" s="189"/>
      <c r="J52" s="189"/>
      <c r="K52" s="189"/>
      <c r="L52" s="189"/>
      <c r="M52" s="189"/>
      <c r="N52" s="189"/>
    </row>
    <row r="53" spans="1:14" s="54" customFormat="1" ht="15" customHeight="1" thickBot="1" x14ac:dyDescent="0.3">
      <c r="A53" s="372"/>
      <c r="B53" s="375" t="s">
        <v>369</v>
      </c>
      <c r="C53" s="376">
        <v>12.6</v>
      </c>
      <c r="D53" s="377">
        <v>13.65</v>
      </c>
      <c r="E53" s="721"/>
      <c r="F53" s="723"/>
      <c r="G53" s="189"/>
      <c r="H53" s="189"/>
      <c r="I53" s="189"/>
      <c r="J53" s="189"/>
      <c r="K53" s="189"/>
      <c r="L53" s="189"/>
      <c r="M53" s="189"/>
      <c r="N53" s="189"/>
    </row>
    <row r="54" spans="1:14" s="54" customFormat="1" ht="15" customHeight="1" thickBot="1" x14ac:dyDescent="0.3">
      <c r="A54" s="372"/>
      <c r="B54" s="378" t="s">
        <v>370</v>
      </c>
      <c r="C54" s="379">
        <v>12.12</v>
      </c>
      <c r="D54" s="379">
        <v>13.13</v>
      </c>
      <c r="E54" s="721"/>
      <c r="F54" s="723"/>
      <c r="G54" s="189"/>
      <c r="H54" s="189"/>
      <c r="I54" s="189"/>
      <c r="J54" s="189"/>
      <c r="K54" s="189"/>
      <c r="L54" s="189"/>
      <c r="M54" s="189"/>
      <c r="N54" s="189"/>
    </row>
    <row r="55" spans="1:14" s="54" customFormat="1" ht="15" customHeight="1" thickBot="1" x14ac:dyDescent="0.3">
      <c r="A55" s="372"/>
      <c r="B55" s="378" t="s">
        <v>371</v>
      </c>
      <c r="C55" s="380">
        <v>13.2</v>
      </c>
      <c r="D55" s="380">
        <v>14.3</v>
      </c>
      <c r="E55" s="721"/>
      <c r="F55" s="723"/>
      <c r="G55" s="189"/>
      <c r="H55" s="189"/>
      <c r="I55" s="189"/>
      <c r="J55" s="189"/>
      <c r="K55" s="189"/>
      <c r="L55" s="189"/>
      <c r="M55" s="189"/>
      <c r="N55" s="189"/>
    </row>
    <row r="56" spans="1:14" s="54" customFormat="1" ht="15" customHeight="1" thickBot="1" x14ac:dyDescent="0.3">
      <c r="A56" s="372"/>
      <c r="B56" s="378" t="s">
        <v>372</v>
      </c>
      <c r="C56" s="379">
        <v>13.8</v>
      </c>
      <c r="D56" s="379">
        <v>14.95</v>
      </c>
      <c r="E56" s="722"/>
      <c r="F56" s="724"/>
      <c r="G56" s="189"/>
      <c r="H56" s="189"/>
      <c r="I56" s="189"/>
      <c r="J56" s="189"/>
      <c r="K56" s="189"/>
      <c r="L56" s="189"/>
      <c r="M56" s="189"/>
      <c r="N56" s="189"/>
    </row>
    <row r="57" spans="1:14" s="54" customFormat="1" ht="15" customHeight="1" x14ac:dyDescent="0.25">
      <c r="A57" s="372"/>
      <c r="B57" s="102" t="s">
        <v>56</v>
      </c>
      <c r="C57" s="118">
        <v>8.6</v>
      </c>
      <c r="D57" s="118">
        <v>13</v>
      </c>
      <c r="E57" s="118">
        <v>8.6</v>
      </c>
      <c r="F57" s="118">
        <v>13</v>
      </c>
      <c r="G57" s="189"/>
      <c r="H57" s="189"/>
      <c r="I57" s="189"/>
      <c r="J57" s="189"/>
      <c r="K57" s="189"/>
      <c r="L57" s="189"/>
      <c r="M57" s="189"/>
      <c r="N57" s="189"/>
    </row>
    <row r="58" spans="1:14" s="54" customFormat="1" ht="15" customHeight="1" x14ac:dyDescent="0.25">
      <c r="A58" s="153"/>
      <c r="B58" s="102" t="s">
        <v>20</v>
      </c>
      <c r="C58" s="118">
        <v>8</v>
      </c>
      <c r="D58" s="118">
        <v>9</v>
      </c>
      <c r="E58" s="118">
        <v>8</v>
      </c>
      <c r="F58" s="118">
        <v>9</v>
      </c>
      <c r="G58" s="189"/>
      <c r="H58" s="189"/>
      <c r="I58" s="189"/>
      <c r="J58" s="189"/>
      <c r="K58" s="189"/>
      <c r="L58" s="189"/>
      <c r="M58" s="189"/>
      <c r="N58" s="189"/>
    </row>
    <row r="59" spans="1:14" s="54" customFormat="1" ht="15" customHeight="1" x14ac:dyDescent="0.25">
      <c r="A59" s="373"/>
      <c r="B59" s="319" t="s">
        <v>21</v>
      </c>
      <c r="C59" s="499"/>
      <c r="D59" s="499"/>
      <c r="E59" s="258">
        <f>E26+E31+E40+E51</f>
        <v>520</v>
      </c>
      <c r="F59" s="258">
        <f t="shared" ref="F59:N59" si="3">F26+F31+F40+F51</f>
        <v>620</v>
      </c>
      <c r="G59" s="258">
        <f t="shared" si="3"/>
        <v>15.450000000000001</v>
      </c>
      <c r="H59" s="258">
        <f t="shared" si="3"/>
        <v>17.71</v>
      </c>
      <c r="I59" s="258">
        <f t="shared" si="3"/>
        <v>12.36</v>
      </c>
      <c r="J59" s="258">
        <f t="shared" si="3"/>
        <v>16.2</v>
      </c>
      <c r="K59" s="258">
        <f t="shared" si="3"/>
        <v>45.2</v>
      </c>
      <c r="L59" s="258">
        <f t="shared" si="3"/>
        <v>52.819999999999993</v>
      </c>
      <c r="M59" s="258">
        <f t="shared" si="3"/>
        <v>408.36</v>
      </c>
      <c r="N59" s="258">
        <f t="shared" si="3"/>
        <v>489.84000000000003</v>
      </c>
    </row>
    <row r="60" spans="1:14" s="54" customFormat="1" ht="15" customHeight="1" x14ac:dyDescent="0.25">
      <c r="A60" s="373"/>
      <c r="B60" s="463" t="s">
        <v>22</v>
      </c>
      <c r="C60" s="498"/>
      <c r="D60" s="498"/>
      <c r="E60" s="258"/>
      <c r="F60" s="311"/>
      <c r="G60" s="101"/>
      <c r="H60" s="101"/>
      <c r="I60" s="101"/>
      <c r="J60" s="101"/>
      <c r="K60" s="101"/>
      <c r="L60" s="101"/>
      <c r="M60" s="101"/>
      <c r="N60" s="101"/>
    </row>
    <row r="61" spans="1:14" s="54" customFormat="1" ht="15" customHeight="1" x14ac:dyDescent="0.25">
      <c r="A61" s="366" t="s">
        <v>338</v>
      </c>
      <c r="B61" s="365" t="s">
        <v>470</v>
      </c>
      <c r="C61" s="498"/>
      <c r="D61" s="498"/>
      <c r="E61" s="258">
        <v>100</v>
      </c>
      <c r="F61" s="311">
        <v>110</v>
      </c>
      <c r="G61" s="101">
        <v>12.5</v>
      </c>
      <c r="H61" s="101">
        <v>17.350000000000001</v>
      </c>
      <c r="I61" s="101">
        <v>9.69</v>
      </c>
      <c r="J61" s="101">
        <v>11.45</v>
      </c>
      <c r="K61" s="101">
        <v>3.45</v>
      </c>
      <c r="L61" s="101">
        <v>4.08</v>
      </c>
      <c r="M61" s="101">
        <v>129.25</v>
      </c>
      <c r="N61" s="101">
        <v>152.75</v>
      </c>
    </row>
    <row r="62" spans="1:14" s="54" customFormat="1" ht="15" customHeight="1" x14ac:dyDescent="0.25">
      <c r="A62" s="500" t="s">
        <v>375</v>
      </c>
      <c r="B62" s="365" t="s">
        <v>471</v>
      </c>
      <c r="C62" s="498"/>
      <c r="D62" s="498"/>
      <c r="E62" s="134">
        <v>15</v>
      </c>
      <c r="F62" s="134">
        <v>20</v>
      </c>
      <c r="G62" s="84">
        <v>0.4</v>
      </c>
      <c r="H62" s="101">
        <v>0.6</v>
      </c>
      <c r="I62" s="101">
        <v>0.74</v>
      </c>
      <c r="J62" s="101">
        <v>0.99</v>
      </c>
      <c r="K62" s="101">
        <v>0.88</v>
      </c>
      <c r="L62" s="101">
        <v>1.17</v>
      </c>
      <c r="M62" s="110">
        <v>11.16</v>
      </c>
      <c r="N62" s="110">
        <v>14.82</v>
      </c>
    </row>
    <row r="63" spans="1:14" s="54" customFormat="1" ht="15" customHeight="1" x14ac:dyDescent="0.25">
      <c r="A63" s="353" t="s">
        <v>218</v>
      </c>
      <c r="B63" s="192" t="s">
        <v>417</v>
      </c>
      <c r="C63" s="292"/>
      <c r="D63" s="292"/>
      <c r="E63" s="292">
        <v>100</v>
      </c>
      <c r="F63" s="292">
        <v>120</v>
      </c>
      <c r="G63" s="101">
        <v>1.4</v>
      </c>
      <c r="H63" s="101">
        <v>1.68</v>
      </c>
      <c r="I63" s="101">
        <v>6.75</v>
      </c>
      <c r="J63" s="101">
        <v>8.1</v>
      </c>
      <c r="K63" s="101">
        <v>7.2</v>
      </c>
      <c r="L63" s="101">
        <v>7.85</v>
      </c>
      <c r="M63" s="101">
        <v>56.2</v>
      </c>
      <c r="N63" s="101">
        <v>67.44</v>
      </c>
    </row>
    <row r="64" spans="1:14" s="54" customFormat="1" ht="15" customHeight="1" x14ac:dyDescent="0.25">
      <c r="A64" s="373"/>
      <c r="B64" s="119" t="s">
        <v>202</v>
      </c>
      <c r="C64" s="179">
        <v>110</v>
      </c>
      <c r="D64" s="459">
        <v>130</v>
      </c>
      <c r="E64" s="650">
        <v>91.3</v>
      </c>
      <c r="F64" s="650">
        <v>103.75</v>
      </c>
      <c r="G64" s="101"/>
      <c r="H64" s="101"/>
      <c r="I64" s="101"/>
      <c r="J64" s="101"/>
      <c r="K64" s="101"/>
      <c r="L64" s="101"/>
      <c r="M64" s="101"/>
      <c r="N64" s="101"/>
    </row>
    <row r="65" spans="1:14" s="54" customFormat="1" ht="15" customHeight="1" x14ac:dyDescent="0.25">
      <c r="A65" s="373"/>
      <c r="B65" s="119" t="s">
        <v>204</v>
      </c>
      <c r="C65" s="179">
        <v>132</v>
      </c>
      <c r="D65" s="459">
        <v>150</v>
      </c>
      <c r="E65" s="651"/>
      <c r="F65" s="651"/>
      <c r="G65" s="101"/>
      <c r="H65" s="101"/>
      <c r="I65" s="101"/>
      <c r="J65" s="101"/>
      <c r="K65" s="101"/>
      <c r="L65" s="101"/>
      <c r="M65" s="101"/>
      <c r="N65" s="101"/>
    </row>
    <row r="66" spans="1:14" s="54" customFormat="1" ht="15" customHeight="1" x14ac:dyDescent="0.25">
      <c r="A66" s="373"/>
      <c r="B66" s="119" t="s">
        <v>203</v>
      </c>
      <c r="C66" s="179">
        <v>154</v>
      </c>
      <c r="D66" s="459">
        <v>175</v>
      </c>
      <c r="E66" s="652"/>
      <c r="F66" s="652"/>
      <c r="G66" s="101"/>
      <c r="H66" s="101"/>
      <c r="I66" s="101"/>
      <c r="J66" s="101"/>
      <c r="K66" s="101"/>
      <c r="L66" s="101"/>
      <c r="M66" s="101"/>
      <c r="N66" s="101"/>
    </row>
    <row r="67" spans="1:14" s="54" customFormat="1" ht="15" customHeight="1" x14ac:dyDescent="0.25">
      <c r="A67" s="373"/>
      <c r="B67" s="154" t="s">
        <v>10</v>
      </c>
      <c r="C67" s="101">
        <v>5</v>
      </c>
      <c r="D67" s="101">
        <v>8</v>
      </c>
      <c r="E67" s="101">
        <v>5</v>
      </c>
      <c r="F67" s="101">
        <v>8</v>
      </c>
      <c r="G67" s="101"/>
      <c r="H67" s="101"/>
      <c r="I67" s="101"/>
      <c r="J67" s="101"/>
      <c r="K67" s="101"/>
      <c r="L67" s="101"/>
      <c r="M67" s="101"/>
      <c r="N67" s="101"/>
    </row>
    <row r="68" spans="1:14" s="54" customFormat="1" ht="15" customHeight="1" x14ac:dyDescent="0.25">
      <c r="A68" s="373"/>
      <c r="B68" s="154" t="s">
        <v>160</v>
      </c>
      <c r="C68" s="101">
        <v>9</v>
      </c>
      <c r="D68" s="101">
        <v>10</v>
      </c>
      <c r="E68" s="101">
        <v>9</v>
      </c>
      <c r="F68" s="101">
        <v>10</v>
      </c>
      <c r="G68" s="101"/>
      <c r="H68" s="101"/>
      <c r="I68" s="101"/>
      <c r="J68" s="101"/>
      <c r="K68" s="101"/>
      <c r="L68" s="101"/>
      <c r="M68" s="101"/>
      <c r="N68" s="101"/>
    </row>
    <row r="69" spans="1:14" s="54" customFormat="1" ht="15" customHeight="1" x14ac:dyDescent="0.25">
      <c r="A69" s="373"/>
      <c r="B69" s="154" t="s">
        <v>292</v>
      </c>
      <c r="C69" s="101">
        <v>2</v>
      </c>
      <c r="D69" s="101">
        <v>2</v>
      </c>
      <c r="E69" s="101">
        <v>2</v>
      </c>
      <c r="F69" s="101">
        <v>2</v>
      </c>
      <c r="G69" s="101"/>
      <c r="H69" s="101"/>
      <c r="I69" s="101"/>
      <c r="J69" s="101"/>
      <c r="K69" s="101"/>
      <c r="L69" s="101"/>
      <c r="M69" s="101"/>
      <c r="N69" s="101"/>
    </row>
    <row r="70" spans="1:14" s="54" customFormat="1" ht="15" customHeight="1" x14ac:dyDescent="0.25">
      <c r="A70" s="373"/>
      <c r="B70" s="97" t="s">
        <v>179</v>
      </c>
      <c r="C70" s="84">
        <v>6.72</v>
      </c>
      <c r="D70" s="84">
        <v>7.56</v>
      </c>
      <c r="E70" s="84">
        <v>4.97</v>
      </c>
      <c r="F70" s="84">
        <v>5.59</v>
      </c>
      <c r="G70" s="101"/>
      <c r="H70" s="101"/>
      <c r="I70" s="101"/>
      <c r="J70" s="101"/>
      <c r="K70" s="101"/>
      <c r="L70" s="101"/>
      <c r="M70" s="101"/>
      <c r="N70" s="101"/>
    </row>
    <row r="71" spans="1:14" s="54" customFormat="1" ht="15" customHeight="1" x14ac:dyDescent="0.25">
      <c r="A71" s="373"/>
      <c r="B71" s="154" t="s">
        <v>58</v>
      </c>
      <c r="C71" s="101">
        <v>0.7</v>
      </c>
      <c r="D71" s="101">
        <v>1</v>
      </c>
      <c r="E71" s="101">
        <v>0.7</v>
      </c>
      <c r="F71" s="101">
        <v>1</v>
      </c>
      <c r="G71" s="101"/>
      <c r="H71" s="101"/>
      <c r="I71" s="101"/>
      <c r="J71" s="101"/>
      <c r="K71" s="101"/>
      <c r="L71" s="101"/>
      <c r="M71" s="101"/>
      <c r="N71" s="101"/>
    </row>
    <row r="72" spans="1:14" s="54" customFormat="1" ht="15" customHeight="1" x14ac:dyDescent="0.25">
      <c r="A72" s="373"/>
      <c r="B72" s="154" t="s">
        <v>11</v>
      </c>
      <c r="C72" s="101">
        <v>2</v>
      </c>
      <c r="D72" s="101">
        <v>2</v>
      </c>
      <c r="E72" s="101">
        <v>2</v>
      </c>
      <c r="F72" s="101">
        <v>2</v>
      </c>
      <c r="G72" s="101"/>
      <c r="H72" s="101"/>
      <c r="I72" s="101"/>
      <c r="J72" s="101"/>
      <c r="K72" s="101"/>
      <c r="L72" s="101"/>
      <c r="M72" s="101"/>
      <c r="N72" s="101"/>
    </row>
    <row r="73" spans="1:14" s="54" customFormat="1" ht="15" customHeight="1" x14ac:dyDescent="0.25">
      <c r="A73" s="373"/>
      <c r="B73" s="154" t="s">
        <v>282</v>
      </c>
      <c r="C73" s="101">
        <v>0.5</v>
      </c>
      <c r="D73" s="101">
        <v>0.55000000000000004</v>
      </c>
      <c r="E73" s="84">
        <v>0.44</v>
      </c>
      <c r="F73" s="84">
        <v>0.5</v>
      </c>
      <c r="G73" s="101"/>
      <c r="H73" s="101"/>
      <c r="I73" s="101"/>
      <c r="J73" s="101"/>
      <c r="K73" s="101"/>
      <c r="L73" s="101"/>
      <c r="M73" s="101"/>
      <c r="N73" s="101"/>
    </row>
    <row r="74" spans="1:14" s="54" customFormat="1" ht="15" customHeight="1" x14ac:dyDescent="0.25">
      <c r="A74" s="373"/>
      <c r="B74" s="119" t="s">
        <v>180</v>
      </c>
      <c r="C74" s="239">
        <v>26.25</v>
      </c>
      <c r="D74" s="240">
        <v>30</v>
      </c>
      <c r="E74" s="240">
        <v>24.15</v>
      </c>
      <c r="F74" s="240">
        <v>27.6</v>
      </c>
      <c r="G74" s="101"/>
      <c r="H74" s="101"/>
      <c r="I74" s="101"/>
      <c r="J74" s="101"/>
      <c r="K74" s="101"/>
      <c r="L74" s="101"/>
      <c r="M74" s="101"/>
      <c r="N74" s="101"/>
    </row>
    <row r="75" spans="1:14" s="54" customFormat="1" ht="15" customHeight="1" x14ac:dyDescent="0.25">
      <c r="A75" s="373"/>
      <c r="B75" s="119" t="s">
        <v>279</v>
      </c>
      <c r="C75" s="82">
        <v>4</v>
      </c>
      <c r="D75" s="82">
        <v>4</v>
      </c>
      <c r="E75" s="82">
        <v>3.6</v>
      </c>
      <c r="F75" s="82">
        <v>3.6</v>
      </c>
      <c r="G75" s="101"/>
      <c r="H75" s="101"/>
      <c r="I75" s="101"/>
      <c r="J75" s="101"/>
      <c r="K75" s="101"/>
      <c r="L75" s="101"/>
      <c r="M75" s="101"/>
      <c r="N75" s="101"/>
    </row>
    <row r="76" spans="1:14" s="54" customFormat="1" ht="15" customHeight="1" x14ac:dyDescent="0.25">
      <c r="A76" s="373"/>
      <c r="B76" s="119" t="s">
        <v>178</v>
      </c>
      <c r="C76" s="123">
        <v>7.2</v>
      </c>
      <c r="D76" s="123">
        <v>8</v>
      </c>
      <c r="E76" s="123">
        <v>6.62</v>
      </c>
      <c r="F76" s="123">
        <v>7.36</v>
      </c>
      <c r="G76" s="101"/>
      <c r="H76" s="101"/>
      <c r="I76" s="101"/>
      <c r="J76" s="101"/>
      <c r="K76" s="101"/>
      <c r="L76" s="101"/>
      <c r="M76" s="101"/>
      <c r="N76" s="101"/>
    </row>
    <row r="77" spans="1:14" s="54" customFormat="1" ht="15" customHeight="1" x14ac:dyDescent="0.25">
      <c r="A77" s="373"/>
      <c r="B77" s="119" t="s">
        <v>183</v>
      </c>
      <c r="C77" s="82">
        <v>1</v>
      </c>
      <c r="D77" s="82">
        <v>2</v>
      </c>
      <c r="E77" s="82">
        <v>1</v>
      </c>
      <c r="F77" s="82">
        <v>2</v>
      </c>
      <c r="G77" s="101"/>
      <c r="H77" s="101"/>
      <c r="I77" s="101"/>
      <c r="J77" s="101"/>
      <c r="K77" s="101"/>
      <c r="L77" s="101"/>
      <c r="M77" s="101"/>
      <c r="N77" s="101"/>
    </row>
    <row r="78" spans="1:14" s="54" customFormat="1" ht="15" customHeight="1" x14ac:dyDescent="0.25">
      <c r="A78" s="373"/>
      <c r="B78" s="119" t="s">
        <v>418</v>
      </c>
      <c r="C78" s="82">
        <v>30</v>
      </c>
      <c r="D78" s="82">
        <v>40</v>
      </c>
      <c r="E78" s="191">
        <v>19.5</v>
      </c>
      <c r="F78" s="191">
        <v>26</v>
      </c>
      <c r="G78" s="101"/>
      <c r="H78" s="101"/>
      <c r="I78" s="101"/>
      <c r="J78" s="101"/>
      <c r="K78" s="101"/>
      <c r="L78" s="101"/>
      <c r="M78" s="101"/>
      <c r="N78" s="101"/>
    </row>
    <row r="79" spans="1:14" s="54" customFormat="1" ht="15" customHeight="1" x14ac:dyDescent="0.25">
      <c r="A79" s="373"/>
      <c r="B79" s="154" t="s">
        <v>184</v>
      </c>
      <c r="C79" s="101">
        <v>29.25</v>
      </c>
      <c r="D79" s="101">
        <v>33.75</v>
      </c>
      <c r="E79" s="101">
        <v>26.91</v>
      </c>
      <c r="F79" s="101">
        <v>31.05</v>
      </c>
      <c r="G79" s="101"/>
      <c r="H79" s="101"/>
      <c r="I79" s="101"/>
      <c r="J79" s="101"/>
      <c r="K79" s="101"/>
      <c r="L79" s="101"/>
      <c r="M79" s="101"/>
      <c r="N79" s="101"/>
    </row>
    <row r="80" spans="1:14" s="54" customFormat="1" ht="15" customHeight="1" x14ac:dyDescent="0.25">
      <c r="A80" s="373"/>
      <c r="B80" s="119" t="s">
        <v>181</v>
      </c>
      <c r="C80" s="123">
        <v>20</v>
      </c>
      <c r="D80" s="123">
        <v>20.8</v>
      </c>
      <c r="E80" s="123">
        <v>15.8</v>
      </c>
      <c r="F80" s="123">
        <v>16.43</v>
      </c>
      <c r="G80" s="101"/>
      <c r="H80" s="101"/>
      <c r="I80" s="101"/>
      <c r="J80" s="101"/>
      <c r="K80" s="101"/>
      <c r="L80" s="101"/>
      <c r="M80" s="101"/>
      <c r="N80" s="101"/>
    </row>
    <row r="81" spans="1:15" s="54" customFormat="1" ht="15" customHeight="1" x14ac:dyDescent="0.25">
      <c r="A81" s="373"/>
      <c r="B81" s="119" t="s">
        <v>62</v>
      </c>
      <c r="C81" s="84">
        <v>6</v>
      </c>
      <c r="D81" s="85">
        <v>8</v>
      </c>
      <c r="E81" s="84">
        <v>5.4</v>
      </c>
      <c r="F81" s="84">
        <v>7.2</v>
      </c>
      <c r="G81" s="101"/>
      <c r="H81" s="101"/>
      <c r="I81" s="101"/>
      <c r="J81" s="101"/>
      <c r="K81" s="101"/>
      <c r="L81" s="101"/>
      <c r="M81" s="101"/>
      <c r="N81" s="101"/>
    </row>
    <row r="82" spans="1:15" s="54" customFormat="1" ht="15" customHeight="1" x14ac:dyDescent="0.25">
      <c r="A82" s="373"/>
      <c r="B82" s="97" t="s">
        <v>179</v>
      </c>
      <c r="C82" s="84">
        <v>3.02</v>
      </c>
      <c r="D82" s="85">
        <v>4.2</v>
      </c>
      <c r="E82" s="84">
        <v>2.2400000000000002</v>
      </c>
      <c r="F82" s="84">
        <v>3.11</v>
      </c>
      <c r="G82" s="101"/>
      <c r="H82" s="101"/>
      <c r="I82" s="101"/>
      <c r="J82" s="101"/>
      <c r="K82" s="101"/>
      <c r="L82" s="101"/>
      <c r="M82" s="101"/>
      <c r="N82" s="101"/>
    </row>
    <row r="83" spans="1:15" s="54" customFormat="1" ht="15" customHeight="1" x14ac:dyDescent="0.25">
      <c r="A83" s="373"/>
      <c r="B83" s="186" t="s">
        <v>20</v>
      </c>
      <c r="C83" s="110">
        <v>0.5</v>
      </c>
      <c r="D83" s="110">
        <v>0.5</v>
      </c>
      <c r="E83" s="37">
        <v>0.5</v>
      </c>
      <c r="F83" s="110">
        <v>0.5</v>
      </c>
      <c r="G83" s="101"/>
      <c r="H83" s="101"/>
      <c r="I83" s="101"/>
      <c r="J83" s="101"/>
      <c r="K83" s="101"/>
      <c r="L83" s="101"/>
      <c r="M83" s="101"/>
      <c r="N83" s="101"/>
    </row>
    <row r="84" spans="1:15" s="54" customFormat="1" ht="15" customHeight="1" x14ac:dyDescent="0.25">
      <c r="A84" s="364" t="s">
        <v>215</v>
      </c>
      <c r="B84" s="501" t="s">
        <v>257</v>
      </c>
      <c r="C84" s="502"/>
      <c r="D84" s="502"/>
      <c r="E84" s="292">
        <v>180</v>
      </c>
      <c r="F84" s="503">
        <v>200</v>
      </c>
      <c r="G84" s="189">
        <v>0.5</v>
      </c>
      <c r="H84" s="189">
        <v>0.6</v>
      </c>
      <c r="I84" s="189">
        <v>0</v>
      </c>
      <c r="J84" s="189">
        <v>0</v>
      </c>
      <c r="K84" s="189">
        <v>26.1</v>
      </c>
      <c r="L84" s="189">
        <v>29</v>
      </c>
      <c r="M84" s="297">
        <v>100.1</v>
      </c>
      <c r="N84" s="297">
        <v>111.2</v>
      </c>
    </row>
    <row r="85" spans="1:15" s="54" customFormat="1" ht="15" customHeight="1" x14ac:dyDescent="0.25">
      <c r="A85" s="355"/>
      <c r="B85" s="102" t="s">
        <v>46</v>
      </c>
      <c r="C85" s="118">
        <v>8</v>
      </c>
      <c r="D85" s="118">
        <v>9</v>
      </c>
      <c r="E85" s="118">
        <v>7.6</v>
      </c>
      <c r="F85" s="118">
        <v>8.1</v>
      </c>
      <c r="G85" s="189"/>
      <c r="H85" s="189"/>
      <c r="I85" s="189"/>
      <c r="J85" s="189"/>
      <c r="K85" s="189"/>
      <c r="L85" s="189"/>
      <c r="M85" s="189"/>
      <c r="N85" s="189"/>
    </row>
    <row r="86" spans="1:15" s="54" customFormat="1" ht="15" customHeight="1" x14ac:dyDescent="0.25">
      <c r="A86" s="355"/>
      <c r="B86" s="102" t="s">
        <v>20</v>
      </c>
      <c r="C86" s="118">
        <v>8</v>
      </c>
      <c r="D86" s="118">
        <v>9</v>
      </c>
      <c r="E86" s="118">
        <v>8</v>
      </c>
      <c r="F86" s="118">
        <v>9</v>
      </c>
      <c r="G86" s="504"/>
      <c r="H86" s="504"/>
      <c r="I86" s="504"/>
      <c r="J86" s="504"/>
      <c r="K86" s="504"/>
      <c r="L86" s="504"/>
      <c r="M86" s="504"/>
      <c r="N86" s="504"/>
    </row>
    <row r="87" spans="1:15" s="54" customFormat="1" ht="15" customHeight="1" x14ac:dyDescent="0.25">
      <c r="A87" s="352" t="s">
        <v>110</v>
      </c>
      <c r="B87" s="252" t="s">
        <v>67</v>
      </c>
      <c r="C87" s="266">
        <v>20</v>
      </c>
      <c r="D87" s="266">
        <v>40</v>
      </c>
      <c r="E87" s="266">
        <v>20</v>
      </c>
      <c r="F87" s="267">
        <v>40</v>
      </c>
      <c r="G87" s="279">
        <f>(G88+G90)/2</f>
        <v>1.2</v>
      </c>
      <c r="H87" s="279">
        <f t="shared" ref="H87:N87" si="4">(H88+H90)/2</f>
        <v>2.4</v>
      </c>
      <c r="I87" s="279">
        <f t="shared" si="4"/>
        <v>2.35</v>
      </c>
      <c r="J87" s="279">
        <f t="shared" si="4"/>
        <v>4.7</v>
      </c>
      <c r="K87" s="279">
        <f t="shared" si="4"/>
        <v>14.3</v>
      </c>
      <c r="L87" s="279">
        <f t="shared" si="4"/>
        <v>28.6</v>
      </c>
      <c r="M87" s="279">
        <f t="shared" si="4"/>
        <v>83.300000000000011</v>
      </c>
      <c r="N87" s="279">
        <f t="shared" si="4"/>
        <v>166.60000000000002</v>
      </c>
    </row>
    <row r="88" spans="1:15" s="54" customFormat="1" ht="15" customHeight="1" x14ac:dyDescent="0.25">
      <c r="A88" s="352"/>
      <c r="B88" s="252" t="s">
        <v>161</v>
      </c>
      <c r="C88" s="266">
        <v>20</v>
      </c>
      <c r="D88" s="266">
        <v>40</v>
      </c>
      <c r="E88" s="266">
        <v>20</v>
      </c>
      <c r="F88" s="267">
        <v>40</v>
      </c>
      <c r="G88" s="279">
        <v>1.2</v>
      </c>
      <c r="H88" s="276">
        <v>2.4</v>
      </c>
      <c r="I88" s="276">
        <v>0.9</v>
      </c>
      <c r="J88" s="276">
        <v>1.9</v>
      </c>
      <c r="K88" s="276">
        <v>15</v>
      </c>
      <c r="L88" s="276">
        <v>30</v>
      </c>
      <c r="M88" s="276">
        <v>73.2</v>
      </c>
      <c r="N88" s="276">
        <v>146.4</v>
      </c>
    </row>
    <row r="89" spans="1:15" s="54" customFormat="1" ht="15" customHeight="1" x14ac:dyDescent="0.25">
      <c r="A89" s="352"/>
      <c r="B89" s="252" t="s">
        <v>156</v>
      </c>
      <c r="C89" s="266">
        <v>20</v>
      </c>
      <c r="D89" s="266">
        <v>40</v>
      </c>
      <c r="E89" s="266">
        <v>20</v>
      </c>
      <c r="F89" s="267">
        <v>40</v>
      </c>
      <c r="G89" s="279">
        <v>1.1000000000000001</v>
      </c>
      <c r="H89" s="276">
        <v>2.2000000000000002</v>
      </c>
      <c r="I89" s="276">
        <v>1.3</v>
      </c>
      <c r="J89" s="276">
        <v>2.6</v>
      </c>
      <c r="K89" s="276">
        <v>7</v>
      </c>
      <c r="L89" s="276">
        <v>14</v>
      </c>
      <c r="M89" s="276">
        <v>42.2</v>
      </c>
      <c r="N89" s="276">
        <v>84.4</v>
      </c>
    </row>
    <row r="90" spans="1:15" s="54" customFormat="1" ht="15" customHeight="1" x14ac:dyDescent="0.25">
      <c r="A90" s="352"/>
      <c r="B90" s="252" t="s">
        <v>464</v>
      </c>
      <c r="C90" s="266">
        <v>20</v>
      </c>
      <c r="D90" s="266">
        <v>40</v>
      </c>
      <c r="E90" s="266">
        <v>20</v>
      </c>
      <c r="F90" s="267">
        <v>40</v>
      </c>
      <c r="G90" s="279">
        <v>1.2</v>
      </c>
      <c r="H90" s="276">
        <v>2.4</v>
      </c>
      <c r="I90" s="276">
        <v>3.8</v>
      </c>
      <c r="J90" s="276">
        <v>7.5</v>
      </c>
      <c r="K90" s="276">
        <v>13.6</v>
      </c>
      <c r="L90" s="276">
        <v>27.2</v>
      </c>
      <c r="M90" s="276">
        <v>93.4</v>
      </c>
      <c r="N90" s="276">
        <v>186.8</v>
      </c>
    </row>
    <row r="91" spans="1:15" s="54" customFormat="1" ht="15" customHeight="1" x14ac:dyDescent="0.25">
      <c r="A91" s="153"/>
      <c r="B91" s="319" t="s">
        <v>21</v>
      </c>
      <c r="C91" s="499"/>
      <c r="D91" s="499"/>
      <c r="E91" s="258">
        <f>E61+E84+E63+E62+E87</f>
        <v>415</v>
      </c>
      <c r="F91" s="258">
        <f t="shared" ref="F91:N91" si="5">F61+F84+F63+F62+F87</f>
        <v>490</v>
      </c>
      <c r="G91" s="258">
        <f t="shared" si="5"/>
        <v>16</v>
      </c>
      <c r="H91" s="258">
        <f t="shared" si="5"/>
        <v>22.630000000000003</v>
      </c>
      <c r="I91" s="258">
        <f t="shared" si="5"/>
        <v>19.529999999999998</v>
      </c>
      <c r="J91" s="258">
        <f t="shared" si="5"/>
        <v>25.239999999999995</v>
      </c>
      <c r="K91" s="258">
        <f t="shared" si="5"/>
        <v>51.930000000000007</v>
      </c>
      <c r="L91" s="258">
        <f t="shared" si="5"/>
        <v>70.7</v>
      </c>
      <c r="M91" s="258">
        <f t="shared" si="5"/>
        <v>380.01000000000005</v>
      </c>
      <c r="N91" s="258">
        <f t="shared" si="5"/>
        <v>512.80999999999995</v>
      </c>
      <c r="O91" s="33">
        <f>O61+O84+O63+O62</f>
        <v>0</v>
      </c>
    </row>
    <row r="92" spans="1:15" s="54" customFormat="1" ht="15" customHeight="1" x14ac:dyDescent="0.25">
      <c r="A92" s="355"/>
      <c r="B92" s="192" t="s">
        <v>26</v>
      </c>
      <c r="C92" s="262"/>
      <c r="D92" s="262"/>
      <c r="E92" s="262"/>
      <c r="F92" s="262"/>
      <c r="G92" s="110"/>
      <c r="H92" s="110"/>
      <c r="I92" s="110"/>
      <c r="J92" s="110"/>
      <c r="K92" s="110"/>
      <c r="L92" s="110"/>
      <c r="M92" s="110"/>
      <c r="N92" s="110"/>
    </row>
    <row r="93" spans="1:15" s="54" customFormat="1" ht="15" customHeight="1" x14ac:dyDescent="0.25">
      <c r="A93" s="632" t="s">
        <v>353</v>
      </c>
      <c r="B93" s="192" t="s">
        <v>27</v>
      </c>
      <c r="C93" s="84">
        <v>23</v>
      </c>
      <c r="D93" s="84">
        <v>23</v>
      </c>
      <c r="E93" s="292">
        <v>23</v>
      </c>
      <c r="F93" s="292">
        <v>23</v>
      </c>
      <c r="G93" s="110">
        <v>1.56</v>
      </c>
      <c r="H93" s="110">
        <v>1.56</v>
      </c>
      <c r="I93" s="110">
        <v>0.19</v>
      </c>
      <c r="J93" s="110">
        <v>0.19</v>
      </c>
      <c r="K93" s="110">
        <v>11.59</v>
      </c>
      <c r="L93" s="110">
        <v>11.59</v>
      </c>
      <c r="M93" s="110">
        <v>54.38</v>
      </c>
      <c r="N93" s="110">
        <v>54.38</v>
      </c>
    </row>
    <row r="94" spans="1:15" s="54" customFormat="1" ht="15" customHeight="1" x14ac:dyDescent="0.25">
      <c r="A94" s="634"/>
      <c r="B94" s="192" t="s">
        <v>28</v>
      </c>
      <c r="C94" s="84">
        <v>40</v>
      </c>
      <c r="D94" s="84">
        <v>50</v>
      </c>
      <c r="E94" s="258">
        <v>40</v>
      </c>
      <c r="F94" s="258">
        <v>50</v>
      </c>
      <c r="G94" s="110">
        <v>2.2200000000000002</v>
      </c>
      <c r="H94" s="110">
        <v>2.78</v>
      </c>
      <c r="I94" s="110">
        <v>0.45</v>
      </c>
      <c r="J94" s="110">
        <v>0.56000000000000005</v>
      </c>
      <c r="K94" s="110">
        <v>19.68</v>
      </c>
      <c r="L94" s="110">
        <v>24.6</v>
      </c>
      <c r="M94" s="110">
        <v>91.66</v>
      </c>
      <c r="N94" s="110">
        <v>114.58</v>
      </c>
    </row>
    <row r="95" spans="1:15" s="54" customFormat="1" ht="15" customHeight="1" x14ac:dyDescent="0.25">
      <c r="A95" s="635"/>
      <c r="B95" s="192" t="s">
        <v>29</v>
      </c>
      <c r="C95" s="179">
        <v>3</v>
      </c>
      <c r="D95" s="179">
        <v>3</v>
      </c>
      <c r="E95" s="292">
        <v>3</v>
      </c>
      <c r="F95" s="292">
        <v>3</v>
      </c>
      <c r="G95" s="110"/>
      <c r="H95" s="110"/>
      <c r="I95" s="110"/>
      <c r="J95" s="110"/>
      <c r="K95" s="110"/>
      <c r="L95" s="110"/>
      <c r="M95" s="110"/>
      <c r="N95" s="110"/>
    </row>
    <row r="96" spans="1:15" s="54" customFormat="1" ht="15" customHeight="1" x14ac:dyDescent="0.25">
      <c r="A96" s="382"/>
      <c r="B96" s="192" t="s">
        <v>21</v>
      </c>
      <c r="C96" s="84"/>
      <c r="D96" s="84"/>
      <c r="E96" s="292">
        <f>E93+E94+E95</f>
        <v>66</v>
      </c>
      <c r="F96" s="292">
        <f>F93+F94+F95</f>
        <v>76</v>
      </c>
      <c r="G96" s="110">
        <f>G93+G94</f>
        <v>3.7800000000000002</v>
      </c>
      <c r="H96" s="110">
        <f t="shared" ref="H96:N96" si="6">H93+H94</f>
        <v>4.34</v>
      </c>
      <c r="I96" s="110">
        <f t="shared" si="6"/>
        <v>0.64</v>
      </c>
      <c r="J96" s="110">
        <f t="shared" si="6"/>
        <v>0.75</v>
      </c>
      <c r="K96" s="110">
        <f t="shared" si="6"/>
        <v>31.27</v>
      </c>
      <c r="L96" s="110">
        <f t="shared" si="6"/>
        <v>36.19</v>
      </c>
      <c r="M96" s="110">
        <f t="shared" si="6"/>
        <v>146.04</v>
      </c>
      <c r="N96" s="110">
        <f t="shared" si="6"/>
        <v>168.96</v>
      </c>
    </row>
    <row r="97" spans="1:14" s="54" customFormat="1" ht="15" customHeight="1" x14ac:dyDescent="0.25">
      <c r="A97" s="153"/>
      <c r="B97" s="301" t="s">
        <v>30</v>
      </c>
      <c r="C97" s="362"/>
      <c r="D97" s="362"/>
      <c r="E97" s="311">
        <f>E24+E91+E96+E59+E18</f>
        <v>1581</v>
      </c>
      <c r="F97" s="311">
        <f t="shared" ref="F97:N97" si="7">F24+F91+F96+F59+F18</f>
        <v>1841</v>
      </c>
      <c r="G97" s="311">
        <f t="shared" si="7"/>
        <v>43.556666666666665</v>
      </c>
      <c r="H97" s="311">
        <f t="shared" si="7"/>
        <v>55.146666666666668</v>
      </c>
      <c r="I97" s="311">
        <f t="shared" si="7"/>
        <v>46.433333333333323</v>
      </c>
      <c r="J97" s="311">
        <f t="shared" si="7"/>
        <v>61.443333333333328</v>
      </c>
      <c r="K97" s="311">
        <f t="shared" si="7"/>
        <v>208.55666666666664</v>
      </c>
      <c r="L97" s="311">
        <f t="shared" si="7"/>
        <v>259.23666666666668</v>
      </c>
      <c r="M97" s="311">
        <f>M24+M91+M96+M59+M18</f>
        <v>1458.8766666666668</v>
      </c>
      <c r="N97" s="311">
        <f t="shared" si="7"/>
        <v>1838.2766666666666</v>
      </c>
    </row>
    <row r="98" spans="1:14" ht="15" customHeight="1" x14ac:dyDescent="0.55000000000000004">
      <c r="A98" s="355"/>
      <c r="B98" s="322" t="s">
        <v>396</v>
      </c>
      <c r="C98" s="322"/>
      <c r="D98" s="322"/>
      <c r="E98" s="322"/>
      <c r="F98" s="323"/>
      <c r="G98" s="156">
        <v>42</v>
      </c>
      <c r="H98" s="156">
        <v>54</v>
      </c>
      <c r="I98" s="156">
        <v>47</v>
      </c>
      <c r="J98" s="156">
        <v>60</v>
      </c>
      <c r="K98" s="156">
        <v>203</v>
      </c>
      <c r="L98" s="156">
        <v>261</v>
      </c>
      <c r="M98" s="156">
        <v>1400</v>
      </c>
      <c r="N98" s="156">
        <v>1800</v>
      </c>
    </row>
    <row r="99" spans="1:14" ht="17.25" customHeight="1" x14ac:dyDescent="0.55000000000000004">
      <c r="A99" s="383"/>
      <c r="B99" s="327" t="s">
        <v>177</v>
      </c>
      <c r="C99" s="324"/>
      <c r="D99" s="324"/>
      <c r="E99" s="324"/>
      <c r="F99" s="325"/>
      <c r="G99" s="326">
        <f t="shared" ref="G99:N99" si="8">G97*100/G98</f>
        <v>103.70634920634919</v>
      </c>
      <c r="H99" s="326">
        <f t="shared" si="8"/>
        <v>102.12345679012346</v>
      </c>
      <c r="I99" s="326">
        <f t="shared" si="8"/>
        <v>98.794326241134726</v>
      </c>
      <c r="J99" s="326">
        <f t="shared" si="8"/>
        <v>102.40555555555555</v>
      </c>
      <c r="K99" s="326">
        <f t="shared" si="8"/>
        <v>102.73727422003283</v>
      </c>
      <c r="L99" s="326">
        <f t="shared" si="8"/>
        <v>99.324393358876122</v>
      </c>
      <c r="M99" s="326">
        <f t="shared" si="8"/>
        <v>104.2054761904762</v>
      </c>
      <c r="N99" s="326">
        <f t="shared" si="8"/>
        <v>102.12648148148148</v>
      </c>
    </row>
    <row r="100" spans="1:14" ht="16.5" customHeight="1" x14ac:dyDescent="0.55000000000000004">
      <c r="A100" s="383"/>
      <c r="B100" s="327" t="s">
        <v>384</v>
      </c>
      <c r="C100" s="327"/>
      <c r="D100" s="327"/>
      <c r="E100" s="327"/>
      <c r="F100" s="328"/>
      <c r="G100" s="311">
        <f>G99-100</f>
        <v>3.7063492063491879</v>
      </c>
      <c r="H100" s="311">
        <f t="shared" ref="H100:N100" si="9">H99-100</f>
        <v>2.1234567901234556</v>
      </c>
      <c r="I100" s="311">
        <f t="shared" si="9"/>
        <v>-1.2056737588652737</v>
      </c>
      <c r="J100" s="311">
        <f t="shared" si="9"/>
        <v>2.4055555555555515</v>
      </c>
      <c r="K100" s="311">
        <f t="shared" si="9"/>
        <v>2.7372742200328304</v>
      </c>
      <c r="L100" s="311">
        <f t="shared" si="9"/>
        <v>-0.67560664112387769</v>
      </c>
      <c r="M100" s="311">
        <f t="shared" si="9"/>
        <v>4.2054761904762046</v>
      </c>
      <c r="N100" s="311">
        <f t="shared" si="9"/>
        <v>2.126481481481477</v>
      </c>
    </row>
    <row r="101" spans="1:14" ht="18.75" customHeight="1" x14ac:dyDescent="0.55000000000000004">
      <c r="A101" s="384"/>
      <c r="B101" s="155" t="s">
        <v>397</v>
      </c>
      <c r="C101" s="664" t="s">
        <v>406</v>
      </c>
      <c r="D101" s="665"/>
      <c r="E101" s="665"/>
      <c r="F101" s="665"/>
      <c r="G101" s="665"/>
      <c r="H101" s="665"/>
      <c r="I101" s="665"/>
      <c r="J101" s="666"/>
      <c r="K101" s="667" t="s">
        <v>407</v>
      </c>
      <c r="L101" s="668"/>
      <c r="M101" s="668"/>
      <c r="N101" s="668"/>
    </row>
    <row r="102" spans="1:14" ht="32.25" customHeight="1" x14ac:dyDescent="0.55000000000000004">
      <c r="A102" s="384"/>
      <c r="B102" s="334" t="s">
        <v>164</v>
      </c>
      <c r="C102" s="335" t="s">
        <v>400</v>
      </c>
      <c r="D102" s="335" t="s">
        <v>401</v>
      </c>
      <c r="E102" s="336">
        <f>E18</f>
        <v>380</v>
      </c>
      <c r="F102" s="336">
        <f>F18</f>
        <v>455</v>
      </c>
      <c r="G102" s="337"/>
      <c r="H102" s="337"/>
      <c r="I102" s="337"/>
      <c r="J102" s="337"/>
      <c r="K102" s="335" t="s">
        <v>408</v>
      </c>
      <c r="L102" s="335" t="s">
        <v>409</v>
      </c>
      <c r="M102" s="336">
        <f>M18</f>
        <v>448.8</v>
      </c>
      <c r="N102" s="336">
        <f>N18</f>
        <v>591</v>
      </c>
    </row>
    <row r="103" spans="1:14" ht="26.25" customHeight="1" x14ac:dyDescent="0.55000000000000004">
      <c r="A103" s="384"/>
      <c r="B103" s="334" t="s">
        <v>398</v>
      </c>
      <c r="C103" s="335" t="s">
        <v>402</v>
      </c>
      <c r="D103" s="335" t="s">
        <v>402</v>
      </c>
      <c r="E103" s="336">
        <f>E24</f>
        <v>200</v>
      </c>
      <c r="F103" s="336">
        <f>F24</f>
        <v>200</v>
      </c>
      <c r="G103" s="337"/>
      <c r="H103" s="337"/>
      <c r="I103" s="337"/>
      <c r="J103" s="337"/>
      <c r="K103" s="335" t="s">
        <v>411</v>
      </c>
      <c r="L103" s="335" t="s">
        <v>410</v>
      </c>
      <c r="M103" s="336">
        <f>M24</f>
        <v>75.666666666666671</v>
      </c>
      <c r="N103" s="336">
        <f>N24</f>
        <v>75.666666666666671</v>
      </c>
    </row>
    <row r="104" spans="1:14" ht="27.75" customHeight="1" x14ac:dyDescent="0.55000000000000004">
      <c r="A104" s="384"/>
      <c r="B104" s="334" t="s">
        <v>166</v>
      </c>
      <c r="C104" s="335" t="s">
        <v>403</v>
      </c>
      <c r="D104" s="335" t="s">
        <v>404</v>
      </c>
      <c r="E104" s="336">
        <f>E59</f>
        <v>520</v>
      </c>
      <c r="F104" s="336">
        <f>F59</f>
        <v>620</v>
      </c>
      <c r="G104" s="337"/>
      <c r="H104" s="337"/>
      <c r="I104" s="337"/>
      <c r="J104" s="337"/>
      <c r="K104" s="335" t="s">
        <v>413</v>
      </c>
      <c r="L104" s="335" t="s">
        <v>414</v>
      </c>
      <c r="M104" s="336">
        <f>M59</f>
        <v>408.36</v>
      </c>
      <c r="N104" s="336">
        <f>N59</f>
        <v>489.84000000000003</v>
      </c>
    </row>
    <row r="105" spans="1:14" ht="33" customHeight="1" x14ac:dyDescent="0.55000000000000004">
      <c r="A105" s="384"/>
      <c r="B105" s="334" t="s">
        <v>399</v>
      </c>
      <c r="C105" s="335" t="s">
        <v>401</v>
      </c>
      <c r="D105" s="335" t="s">
        <v>405</v>
      </c>
      <c r="E105" s="336">
        <f>E91</f>
        <v>415</v>
      </c>
      <c r="F105" s="336">
        <f>F91</f>
        <v>490</v>
      </c>
      <c r="G105" s="156"/>
      <c r="H105" s="156"/>
      <c r="I105" s="156"/>
      <c r="J105" s="156"/>
      <c r="K105" s="335" t="s">
        <v>412</v>
      </c>
      <c r="L105" s="335" t="s">
        <v>415</v>
      </c>
      <c r="M105" s="336">
        <f>M91</f>
        <v>380.01000000000005</v>
      </c>
      <c r="N105" s="336">
        <f>N91</f>
        <v>512.80999999999995</v>
      </c>
    </row>
    <row r="106" spans="1:14" ht="19.5" customHeight="1" x14ac:dyDescent="0.55000000000000004">
      <c r="A106" s="384"/>
      <c r="B106" s="659" t="s">
        <v>473</v>
      </c>
      <c r="C106" s="338"/>
      <c r="D106" s="338"/>
      <c r="E106" s="339">
        <f>E97</f>
        <v>1581</v>
      </c>
      <c r="F106" s="339">
        <f>F97</f>
        <v>1841</v>
      </c>
      <c r="G106" s="337"/>
      <c r="H106" s="337"/>
      <c r="I106" s="337"/>
      <c r="J106" s="337"/>
      <c r="K106" s="335" t="s">
        <v>474</v>
      </c>
      <c r="L106" s="335" t="s">
        <v>475</v>
      </c>
      <c r="M106" s="340">
        <f>M97</f>
        <v>1458.8766666666668</v>
      </c>
      <c r="N106" s="340">
        <f>N97</f>
        <v>1838.2766666666666</v>
      </c>
    </row>
    <row r="107" spans="1:14" ht="21.75" customHeight="1" x14ac:dyDescent="0.55000000000000004">
      <c r="A107" s="384"/>
      <c r="B107" s="660"/>
      <c r="C107" s="661" t="s">
        <v>384</v>
      </c>
      <c r="D107" s="662"/>
      <c r="E107" s="662"/>
      <c r="F107" s="662"/>
      <c r="G107" s="662"/>
      <c r="H107" s="662"/>
      <c r="I107" s="662"/>
      <c r="J107" s="663"/>
      <c r="K107" s="337"/>
      <c r="L107" s="337"/>
      <c r="M107" s="341">
        <f>M100</f>
        <v>4.2054761904762046</v>
      </c>
      <c r="N107" s="341">
        <f>N100</f>
        <v>2.126481481481477</v>
      </c>
    </row>
  </sheetData>
  <mergeCells count="17">
    <mergeCell ref="A2:A4"/>
    <mergeCell ref="A93:A95"/>
    <mergeCell ref="B2:B4"/>
    <mergeCell ref="C2:F3"/>
    <mergeCell ref="I4:J4"/>
    <mergeCell ref="G4:H4"/>
    <mergeCell ref="B106:B107"/>
    <mergeCell ref="C107:J107"/>
    <mergeCell ref="E52:E56"/>
    <mergeCell ref="F52:F56"/>
    <mergeCell ref="M2:N4"/>
    <mergeCell ref="C101:J101"/>
    <mergeCell ref="K101:N101"/>
    <mergeCell ref="E64:E66"/>
    <mergeCell ref="F64:F66"/>
    <mergeCell ref="K4:L4"/>
    <mergeCell ref="G2:L3"/>
  </mergeCells>
  <pageMargins left="0" right="0" top="0" bottom="0" header="0" footer="0"/>
  <pageSetup paperSize="9" scale="5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100"/>
  <sheetViews>
    <sheetView view="pageBreakPreview" topLeftCell="A72" zoomScaleNormal="100" zoomScaleSheetLayoutView="100" workbookViewId="0">
      <selection activeCell="H92" sqref="H92"/>
    </sheetView>
  </sheetViews>
  <sheetFormatPr defaultRowHeight="38.25" x14ac:dyDescent="0.55000000000000004"/>
  <cols>
    <col min="1" max="1" width="14.7109375" style="5" customWidth="1"/>
    <col min="2" max="2" width="52.7109375" style="1" customWidth="1"/>
    <col min="3" max="6" width="8.7109375" style="8" customWidth="1"/>
    <col min="7" max="14" width="8.7109375" style="1" customWidth="1"/>
    <col min="15" max="16384" width="9.140625" style="1"/>
  </cols>
  <sheetData>
    <row r="1" spans="1:14" ht="13.5" customHeight="1" x14ac:dyDescent="0.55000000000000004">
      <c r="A1" s="644" t="s">
        <v>90</v>
      </c>
      <c r="B1" s="740" t="s">
        <v>517</v>
      </c>
      <c r="C1" s="636" t="s">
        <v>168</v>
      </c>
      <c r="D1" s="725"/>
      <c r="E1" s="743"/>
      <c r="F1" s="744"/>
      <c r="G1" s="645" t="s">
        <v>0</v>
      </c>
      <c r="H1" s="645"/>
      <c r="I1" s="645"/>
      <c r="J1" s="645"/>
      <c r="K1" s="645"/>
      <c r="L1" s="645"/>
      <c r="M1" s="777" t="s">
        <v>175</v>
      </c>
      <c r="N1" s="778"/>
    </row>
    <row r="2" spans="1:14" ht="6" customHeight="1" x14ac:dyDescent="0.55000000000000004">
      <c r="A2" s="644"/>
      <c r="B2" s="741"/>
      <c r="C2" s="728"/>
      <c r="D2" s="729"/>
      <c r="E2" s="745"/>
      <c r="F2" s="739"/>
      <c r="G2" s="645"/>
      <c r="H2" s="645"/>
      <c r="I2" s="645"/>
      <c r="J2" s="645"/>
      <c r="K2" s="645"/>
      <c r="L2" s="645"/>
      <c r="M2" s="777"/>
      <c r="N2" s="778"/>
    </row>
    <row r="3" spans="1:14" ht="23.25" customHeight="1" x14ac:dyDescent="0.55000000000000004">
      <c r="A3" s="644"/>
      <c r="B3" s="742"/>
      <c r="C3" s="349" t="s">
        <v>1</v>
      </c>
      <c r="D3" s="349" t="s">
        <v>2</v>
      </c>
      <c r="E3" s="349" t="s">
        <v>1</v>
      </c>
      <c r="F3" s="349" t="s">
        <v>2</v>
      </c>
      <c r="G3" s="644" t="s">
        <v>139</v>
      </c>
      <c r="H3" s="644"/>
      <c r="I3" s="644" t="s">
        <v>4</v>
      </c>
      <c r="J3" s="645"/>
      <c r="K3" s="645" t="s">
        <v>3</v>
      </c>
      <c r="L3" s="645"/>
      <c r="M3" s="779"/>
      <c r="N3" s="780"/>
    </row>
    <row r="4" spans="1:14" s="54" customFormat="1" ht="15" customHeight="1" x14ac:dyDescent="0.25">
      <c r="A4" s="153"/>
      <c r="B4" s="301" t="s">
        <v>5</v>
      </c>
      <c r="C4" s="486" t="s">
        <v>135</v>
      </c>
      <c r="D4" s="486" t="s">
        <v>136</v>
      </c>
      <c r="E4" s="486" t="s">
        <v>137</v>
      </c>
      <c r="F4" s="486" t="s">
        <v>137</v>
      </c>
      <c r="G4" s="373" t="s">
        <v>1</v>
      </c>
      <c r="H4" s="373" t="s">
        <v>2</v>
      </c>
      <c r="I4" s="373" t="s">
        <v>1</v>
      </c>
      <c r="J4" s="373" t="s">
        <v>2</v>
      </c>
      <c r="K4" s="373" t="s">
        <v>1</v>
      </c>
      <c r="L4" s="373" t="s">
        <v>2</v>
      </c>
      <c r="M4" s="373" t="s">
        <v>1</v>
      </c>
      <c r="N4" s="373" t="s">
        <v>2</v>
      </c>
    </row>
    <row r="5" spans="1:14" s="54" customFormat="1" ht="15" customHeight="1" x14ac:dyDescent="0.25">
      <c r="A5" s="352" t="s">
        <v>347</v>
      </c>
      <c r="B5" s="319" t="s">
        <v>439</v>
      </c>
      <c r="C5" s="266"/>
      <c r="D5" s="266"/>
      <c r="E5" s="266">
        <v>150</v>
      </c>
      <c r="F5" s="266">
        <v>180</v>
      </c>
      <c r="G5" s="110">
        <v>7.7</v>
      </c>
      <c r="H5" s="110">
        <v>9.23</v>
      </c>
      <c r="I5" s="110">
        <v>12.5</v>
      </c>
      <c r="J5" s="110">
        <v>15</v>
      </c>
      <c r="K5" s="110">
        <v>31.91</v>
      </c>
      <c r="L5" s="110">
        <v>38.299999999999997</v>
      </c>
      <c r="M5" s="110">
        <v>111</v>
      </c>
      <c r="N5" s="110">
        <v>133.19999999999999</v>
      </c>
    </row>
    <row r="6" spans="1:14" s="54" customFormat="1" ht="15" customHeight="1" x14ac:dyDescent="0.25">
      <c r="A6" s="352"/>
      <c r="B6" s="149" t="s">
        <v>342</v>
      </c>
      <c r="C6" s="82">
        <v>5</v>
      </c>
      <c r="D6" s="89">
        <v>10</v>
      </c>
      <c r="E6" s="82">
        <v>5</v>
      </c>
      <c r="F6" s="89">
        <v>10</v>
      </c>
      <c r="G6" s="84"/>
      <c r="H6" s="84"/>
      <c r="I6" s="101"/>
      <c r="J6" s="101"/>
      <c r="K6" s="101"/>
      <c r="L6" s="101"/>
      <c r="M6" s="101"/>
      <c r="N6" s="101"/>
    </row>
    <row r="7" spans="1:14" s="54" customFormat="1" ht="15" customHeight="1" thickBot="1" x14ac:dyDescent="0.3">
      <c r="A7" s="352"/>
      <c r="B7" s="149" t="s">
        <v>158</v>
      </c>
      <c r="C7" s="37">
        <v>7</v>
      </c>
      <c r="D7" s="92">
        <v>8</v>
      </c>
      <c r="E7" s="37">
        <v>7</v>
      </c>
      <c r="F7" s="92">
        <v>8</v>
      </c>
      <c r="G7" s="138"/>
      <c r="H7" s="138"/>
      <c r="I7" s="141"/>
      <c r="J7" s="165"/>
      <c r="K7" s="165"/>
      <c r="L7" s="165"/>
      <c r="M7" s="165"/>
      <c r="N7" s="165"/>
    </row>
    <row r="8" spans="1:14" s="54" customFormat="1" ht="15" customHeight="1" x14ac:dyDescent="0.25">
      <c r="A8" s="352"/>
      <c r="B8" s="149" t="s">
        <v>65</v>
      </c>
      <c r="C8" s="84">
        <v>78</v>
      </c>
      <c r="D8" s="85">
        <v>91</v>
      </c>
      <c r="E8" s="84">
        <v>78</v>
      </c>
      <c r="F8" s="85">
        <v>91</v>
      </c>
      <c r="G8" s="142"/>
      <c r="H8" s="138"/>
      <c r="I8" s="143"/>
      <c r="J8" s="165"/>
      <c r="K8" s="165"/>
      <c r="L8" s="165"/>
      <c r="M8" s="165"/>
      <c r="N8" s="165"/>
    </row>
    <row r="9" spans="1:14" s="54" customFormat="1" ht="15" customHeight="1" x14ac:dyDescent="0.25">
      <c r="A9" s="352"/>
      <c r="B9" s="90" t="s">
        <v>11</v>
      </c>
      <c r="C9" s="84">
        <v>3</v>
      </c>
      <c r="D9" s="85">
        <v>4</v>
      </c>
      <c r="E9" s="84">
        <v>3</v>
      </c>
      <c r="F9" s="85">
        <v>4</v>
      </c>
      <c r="G9" s="144"/>
      <c r="H9" s="145"/>
      <c r="I9" s="146"/>
      <c r="J9" s="165"/>
      <c r="K9" s="165"/>
      <c r="L9" s="165"/>
      <c r="M9" s="165"/>
      <c r="N9" s="165"/>
    </row>
    <row r="10" spans="1:14" s="54" customFormat="1" ht="15" customHeight="1" x14ac:dyDescent="0.25">
      <c r="A10" s="352"/>
      <c r="B10" s="118" t="s">
        <v>20</v>
      </c>
      <c r="C10" s="84">
        <v>4</v>
      </c>
      <c r="D10" s="85">
        <v>6</v>
      </c>
      <c r="E10" s="84">
        <v>4</v>
      </c>
      <c r="F10" s="85">
        <v>6</v>
      </c>
      <c r="G10" s="144"/>
      <c r="H10" s="139"/>
      <c r="I10" s="140"/>
      <c r="J10" s="165"/>
      <c r="K10" s="165"/>
      <c r="L10" s="165"/>
      <c r="M10" s="165"/>
      <c r="N10" s="165"/>
    </row>
    <row r="11" spans="1:14" s="54" customFormat="1" ht="15" customHeight="1" thickBot="1" x14ac:dyDescent="0.3">
      <c r="A11" s="352"/>
      <c r="B11" s="88" t="s">
        <v>438</v>
      </c>
      <c r="C11" s="84">
        <v>8</v>
      </c>
      <c r="D11" s="85">
        <v>10</v>
      </c>
      <c r="E11" s="84">
        <v>7.2</v>
      </c>
      <c r="F11" s="85">
        <v>9</v>
      </c>
      <c r="G11" s="144"/>
      <c r="H11" s="139"/>
      <c r="I11" s="140"/>
      <c r="J11" s="165"/>
      <c r="K11" s="165"/>
      <c r="L11" s="165"/>
      <c r="M11" s="165"/>
      <c r="N11" s="165"/>
    </row>
    <row r="12" spans="1:14" s="54" customFormat="1" ht="15" customHeight="1" thickBot="1" x14ac:dyDescent="0.3">
      <c r="A12" s="352" t="s">
        <v>116</v>
      </c>
      <c r="B12" s="319" t="s">
        <v>37</v>
      </c>
      <c r="C12" s="258"/>
      <c r="D12" s="258"/>
      <c r="E12" s="258">
        <v>180</v>
      </c>
      <c r="F12" s="258">
        <v>200</v>
      </c>
      <c r="G12" s="218">
        <v>3.4</v>
      </c>
      <c r="H12" s="218">
        <v>3.8</v>
      </c>
      <c r="I12" s="218">
        <v>2.6</v>
      </c>
      <c r="J12" s="218">
        <v>3</v>
      </c>
      <c r="K12" s="295">
        <v>15.9</v>
      </c>
      <c r="L12" s="218">
        <v>18.600000000000001</v>
      </c>
      <c r="M12" s="218">
        <v>237.4</v>
      </c>
      <c r="N12" s="299">
        <v>263.8</v>
      </c>
    </row>
    <row r="13" spans="1:14" s="54" customFormat="1" ht="15" customHeight="1" x14ac:dyDescent="0.25">
      <c r="A13" s="353"/>
      <c r="B13" s="102" t="s">
        <v>23</v>
      </c>
      <c r="C13" s="37">
        <v>78</v>
      </c>
      <c r="D13" s="37">
        <v>91</v>
      </c>
      <c r="E13" s="37">
        <v>78</v>
      </c>
      <c r="F13" s="37">
        <v>91</v>
      </c>
      <c r="G13" s="110"/>
      <c r="H13" s="110"/>
      <c r="I13" s="110"/>
      <c r="J13" s="110"/>
      <c r="K13" s="110"/>
      <c r="L13" s="110"/>
      <c r="M13" s="110"/>
      <c r="N13" s="110"/>
    </row>
    <row r="14" spans="1:14" s="54" customFormat="1" ht="15" customHeight="1" x14ac:dyDescent="0.25">
      <c r="A14" s="353"/>
      <c r="B14" s="102" t="s">
        <v>38</v>
      </c>
      <c r="C14" s="118">
        <v>2.5</v>
      </c>
      <c r="D14" s="118">
        <v>3</v>
      </c>
      <c r="E14" s="118">
        <v>2.5</v>
      </c>
      <c r="F14" s="118">
        <v>3</v>
      </c>
      <c r="G14" s="110"/>
      <c r="H14" s="110"/>
      <c r="I14" s="110"/>
      <c r="J14" s="110"/>
      <c r="K14" s="110"/>
      <c r="L14" s="110"/>
      <c r="M14" s="110"/>
      <c r="N14" s="110"/>
    </row>
    <row r="15" spans="1:14" s="54" customFormat="1" ht="15" customHeight="1" x14ac:dyDescent="0.25">
      <c r="A15" s="353"/>
      <c r="B15" s="102" t="s">
        <v>20</v>
      </c>
      <c r="C15" s="37">
        <v>8</v>
      </c>
      <c r="D15" s="37">
        <v>9</v>
      </c>
      <c r="E15" s="37">
        <v>8</v>
      </c>
      <c r="F15" s="37">
        <v>9</v>
      </c>
      <c r="G15" s="310"/>
      <c r="H15" s="310"/>
      <c r="I15" s="310"/>
      <c r="J15" s="310"/>
      <c r="K15" s="310"/>
      <c r="L15" s="310"/>
      <c r="M15" s="310"/>
      <c r="N15" s="310"/>
    </row>
    <row r="16" spans="1:14" s="54" customFormat="1" ht="15" customHeight="1" x14ac:dyDescent="0.25">
      <c r="A16" s="352" t="s">
        <v>92</v>
      </c>
      <c r="B16" s="296" t="s">
        <v>44</v>
      </c>
      <c r="C16" s="292"/>
      <c r="D16" s="292"/>
      <c r="E16" s="354">
        <v>35</v>
      </c>
      <c r="F16" s="354">
        <v>56</v>
      </c>
      <c r="G16" s="101">
        <v>1.2</v>
      </c>
      <c r="H16" s="101">
        <v>1.92</v>
      </c>
      <c r="I16" s="101">
        <v>8.3000000000000007</v>
      </c>
      <c r="J16" s="101">
        <v>13.8</v>
      </c>
      <c r="K16" s="101">
        <v>7.75</v>
      </c>
      <c r="L16" s="101">
        <v>12.4</v>
      </c>
      <c r="M16" s="101">
        <v>59.9</v>
      </c>
      <c r="N16" s="101">
        <v>149.69999999999999</v>
      </c>
    </row>
    <row r="17" spans="1:14" s="54" customFormat="1" ht="15" customHeight="1" x14ac:dyDescent="0.25">
      <c r="A17" s="355"/>
      <c r="B17" s="102" t="s">
        <v>11</v>
      </c>
      <c r="C17" s="118">
        <v>6</v>
      </c>
      <c r="D17" s="118">
        <v>8</v>
      </c>
      <c r="E17" s="118">
        <v>6</v>
      </c>
      <c r="F17" s="118">
        <v>8</v>
      </c>
      <c r="G17" s="189"/>
      <c r="H17" s="189"/>
      <c r="I17" s="189"/>
      <c r="J17" s="189"/>
      <c r="K17" s="189"/>
      <c r="L17" s="189"/>
      <c r="M17" s="189"/>
      <c r="N17" s="189"/>
    </row>
    <row r="18" spans="1:14" s="54" customFormat="1" ht="15" customHeight="1" x14ac:dyDescent="0.25">
      <c r="A18" s="355"/>
      <c r="B18" s="102" t="s">
        <v>12</v>
      </c>
      <c r="C18" s="118">
        <v>30</v>
      </c>
      <c r="D18" s="118">
        <v>50</v>
      </c>
      <c r="E18" s="118">
        <v>30</v>
      </c>
      <c r="F18" s="118">
        <v>50</v>
      </c>
      <c r="G18" s="189"/>
      <c r="H18" s="189"/>
      <c r="I18" s="189"/>
      <c r="J18" s="189"/>
      <c r="K18" s="189"/>
      <c r="L18" s="189"/>
      <c r="M18" s="189"/>
      <c r="N18" s="189"/>
    </row>
    <row r="19" spans="1:14" s="54" customFormat="1" ht="15" customHeight="1" x14ac:dyDescent="0.25">
      <c r="A19" s="353"/>
      <c r="B19" s="296" t="s">
        <v>21</v>
      </c>
      <c r="C19" s="262"/>
      <c r="D19" s="262"/>
      <c r="E19" s="263">
        <f>E5+E16+E12</f>
        <v>365</v>
      </c>
      <c r="F19" s="263">
        <f t="shared" ref="F19:N19" si="0">F5+F16+F12</f>
        <v>436</v>
      </c>
      <c r="G19" s="263">
        <f t="shared" si="0"/>
        <v>12.3</v>
      </c>
      <c r="H19" s="263">
        <f t="shared" si="0"/>
        <v>14.95</v>
      </c>
      <c r="I19" s="263">
        <f t="shared" si="0"/>
        <v>23.400000000000002</v>
      </c>
      <c r="J19" s="263">
        <f t="shared" si="0"/>
        <v>31.8</v>
      </c>
      <c r="K19" s="263">
        <f t="shared" si="0"/>
        <v>55.559999999999995</v>
      </c>
      <c r="L19" s="263">
        <f t="shared" si="0"/>
        <v>69.3</v>
      </c>
      <c r="M19" s="263">
        <f t="shared" si="0"/>
        <v>408.3</v>
      </c>
      <c r="N19" s="263">
        <f t="shared" si="0"/>
        <v>546.70000000000005</v>
      </c>
    </row>
    <row r="20" spans="1:14" s="54" customFormat="1" ht="15" customHeight="1" thickBot="1" x14ac:dyDescent="0.3">
      <c r="A20" s="353"/>
      <c r="B20" s="155" t="s">
        <v>13</v>
      </c>
      <c r="C20" s="263"/>
      <c r="D20" s="263"/>
      <c r="E20" s="263"/>
      <c r="F20" s="263"/>
      <c r="G20" s="110"/>
      <c r="H20" s="110"/>
      <c r="I20" s="110"/>
      <c r="J20" s="110"/>
      <c r="K20" s="110"/>
      <c r="L20" s="110"/>
      <c r="M20" s="110"/>
      <c r="N20" s="110"/>
    </row>
    <row r="21" spans="1:14" s="54" customFormat="1" ht="15" customHeight="1" thickBot="1" x14ac:dyDescent="0.3">
      <c r="A21" s="353" t="s">
        <v>294</v>
      </c>
      <c r="B21" s="314" t="s">
        <v>14</v>
      </c>
      <c r="C21" s="84">
        <v>200</v>
      </c>
      <c r="D21" s="84">
        <v>200</v>
      </c>
      <c r="E21" s="311">
        <v>200</v>
      </c>
      <c r="F21" s="311">
        <v>200</v>
      </c>
      <c r="G21" s="218">
        <f>(G22+G23+G24)/3</f>
        <v>0.56666666666666676</v>
      </c>
      <c r="H21" s="218">
        <f t="shared" ref="H21:N21" si="1">(H22+H23+H24)/3</f>
        <v>0.56666666666666676</v>
      </c>
      <c r="I21" s="218">
        <f t="shared" si="1"/>
        <v>0.13333333333333333</v>
      </c>
      <c r="J21" s="218">
        <f t="shared" si="1"/>
        <v>0.13333333333333333</v>
      </c>
      <c r="K21" s="218">
        <f t="shared" si="1"/>
        <v>17.866666666666664</v>
      </c>
      <c r="L21" s="218">
        <f t="shared" si="1"/>
        <v>17.866666666666664</v>
      </c>
      <c r="M21" s="218">
        <f t="shared" si="1"/>
        <v>75.666666666666671</v>
      </c>
      <c r="N21" s="218">
        <f t="shared" si="1"/>
        <v>75.666666666666671</v>
      </c>
    </row>
    <row r="22" spans="1:14" s="54" customFormat="1" ht="15" customHeight="1" thickBot="1" x14ac:dyDescent="0.3">
      <c r="A22" s="353"/>
      <c r="B22" s="314" t="s">
        <v>465</v>
      </c>
      <c r="C22" s="84">
        <v>200</v>
      </c>
      <c r="D22" s="84">
        <v>200</v>
      </c>
      <c r="E22" s="311">
        <v>200</v>
      </c>
      <c r="F22" s="311">
        <v>200</v>
      </c>
      <c r="G22" s="356">
        <v>0.3</v>
      </c>
      <c r="H22" s="356">
        <v>0.3</v>
      </c>
      <c r="I22" s="356">
        <v>0</v>
      </c>
      <c r="J22" s="356">
        <v>0</v>
      </c>
      <c r="K22" s="356">
        <v>16.5</v>
      </c>
      <c r="L22" s="356">
        <v>16.5</v>
      </c>
      <c r="M22" s="356">
        <v>68</v>
      </c>
      <c r="N22" s="356">
        <v>68</v>
      </c>
    </row>
    <row r="23" spans="1:14" s="54" customFormat="1" ht="15" customHeight="1" x14ac:dyDescent="0.25">
      <c r="A23" s="353"/>
      <c r="B23" s="314" t="s">
        <v>466</v>
      </c>
      <c r="C23" s="84">
        <v>200</v>
      </c>
      <c r="D23" s="84">
        <v>200</v>
      </c>
      <c r="E23" s="311">
        <v>200</v>
      </c>
      <c r="F23" s="311">
        <v>200</v>
      </c>
      <c r="G23" s="356">
        <v>0.8</v>
      </c>
      <c r="H23" s="356">
        <v>0.8</v>
      </c>
      <c r="I23" s="356">
        <v>0.2</v>
      </c>
      <c r="J23" s="356">
        <v>0.2</v>
      </c>
      <c r="K23" s="356">
        <v>15.2</v>
      </c>
      <c r="L23" s="356">
        <v>15.2</v>
      </c>
      <c r="M23" s="356">
        <v>69</v>
      </c>
      <c r="N23" s="356">
        <v>69</v>
      </c>
    </row>
    <row r="24" spans="1:14" s="54" customFormat="1" ht="15" customHeight="1" thickBot="1" x14ac:dyDescent="0.3">
      <c r="A24" s="353"/>
      <c r="B24" s="314" t="s">
        <v>467</v>
      </c>
      <c r="C24" s="84">
        <v>200</v>
      </c>
      <c r="D24" s="84">
        <v>200</v>
      </c>
      <c r="E24" s="311">
        <v>200</v>
      </c>
      <c r="F24" s="311">
        <v>200</v>
      </c>
      <c r="G24" s="276">
        <v>0.6</v>
      </c>
      <c r="H24" s="276">
        <v>0.6</v>
      </c>
      <c r="I24" s="276">
        <v>0.2</v>
      </c>
      <c r="J24" s="276">
        <v>0.2</v>
      </c>
      <c r="K24" s="276">
        <v>21.9</v>
      </c>
      <c r="L24" s="276">
        <v>21.9</v>
      </c>
      <c r="M24" s="276">
        <v>90</v>
      </c>
      <c r="N24" s="276">
        <v>90</v>
      </c>
    </row>
    <row r="25" spans="1:14" s="54" customFormat="1" ht="15" customHeight="1" thickBot="1" x14ac:dyDescent="0.3">
      <c r="A25" s="153"/>
      <c r="B25" s="319" t="s">
        <v>21</v>
      </c>
      <c r="C25" s="258"/>
      <c r="D25" s="258"/>
      <c r="E25" s="311">
        <v>200</v>
      </c>
      <c r="F25" s="311">
        <v>200</v>
      </c>
      <c r="G25" s="218">
        <v>1</v>
      </c>
      <c r="H25" s="218">
        <v>1</v>
      </c>
      <c r="I25" s="218">
        <v>0</v>
      </c>
      <c r="J25" s="218">
        <v>0</v>
      </c>
      <c r="K25" s="295">
        <v>20.2</v>
      </c>
      <c r="L25" s="218">
        <v>20.2</v>
      </c>
      <c r="M25" s="218">
        <v>84.8</v>
      </c>
      <c r="N25" s="299">
        <v>84.8</v>
      </c>
    </row>
    <row r="26" spans="1:14" s="54" customFormat="1" ht="15" customHeight="1" x14ac:dyDescent="0.25">
      <c r="A26" s="373"/>
      <c r="B26" s="463" t="s">
        <v>15</v>
      </c>
      <c r="C26" s="311"/>
      <c r="D26" s="311"/>
      <c r="E26" s="311"/>
      <c r="F26" s="311"/>
      <c r="G26" s="101"/>
      <c r="H26" s="101"/>
      <c r="I26" s="101"/>
      <c r="J26" s="101"/>
      <c r="K26" s="101"/>
      <c r="L26" s="101"/>
      <c r="M26" s="101"/>
      <c r="N26" s="101"/>
    </row>
    <row r="27" spans="1:14" s="54" customFormat="1" ht="31.5" customHeight="1" x14ac:dyDescent="0.25">
      <c r="A27" s="352" t="s">
        <v>472</v>
      </c>
      <c r="B27" s="192" t="s">
        <v>358</v>
      </c>
      <c r="C27" s="258"/>
      <c r="D27" s="258"/>
      <c r="E27" s="309">
        <v>150</v>
      </c>
      <c r="F27" s="309">
        <v>180</v>
      </c>
      <c r="G27" s="297">
        <v>1.4</v>
      </c>
      <c r="H27" s="297">
        <v>1.6</v>
      </c>
      <c r="I27" s="297">
        <v>1.7</v>
      </c>
      <c r="J27" s="297">
        <v>2</v>
      </c>
      <c r="K27" s="297">
        <v>3.8</v>
      </c>
      <c r="L27" s="297">
        <v>4.5</v>
      </c>
      <c r="M27" s="297">
        <v>36</v>
      </c>
      <c r="N27" s="297">
        <v>50.85</v>
      </c>
    </row>
    <row r="28" spans="1:14" s="54" customFormat="1" ht="16.5" customHeight="1" x14ac:dyDescent="0.25">
      <c r="A28" s="352"/>
      <c r="B28" s="119" t="s">
        <v>180</v>
      </c>
      <c r="C28" s="165">
        <v>26.25</v>
      </c>
      <c r="D28" s="82">
        <v>30</v>
      </c>
      <c r="E28" s="82">
        <v>24.15</v>
      </c>
      <c r="F28" s="165">
        <v>27.6</v>
      </c>
      <c r="G28" s="297"/>
      <c r="H28" s="297"/>
      <c r="I28" s="297"/>
      <c r="J28" s="297"/>
      <c r="K28" s="297"/>
      <c r="L28" s="297"/>
      <c r="M28" s="297"/>
      <c r="N28" s="297"/>
    </row>
    <row r="29" spans="1:14" s="54" customFormat="1" ht="15" customHeight="1" x14ac:dyDescent="0.25">
      <c r="A29" s="353"/>
      <c r="B29" s="97" t="s">
        <v>179</v>
      </c>
      <c r="C29" s="84">
        <v>6.72</v>
      </c>
      <c r="D29" s="84">
        <v>7.56</v>
      </c>
      <c r="E29" s="84">
        <v>4.97</v>
      </c>
      <c r="F29" s="84">
        <v>5.59</v>
      </c>
      <c r="G29" s="189"/>
      <c r="H29" s="189"/>
      <c r="I29" s="189"/>
      <c r="J29" s="189"/>
      <c r="K29" s="189"/>
      <c r="L29" s="189"/>
      <c r="M29" s="189"/>
      <c r="N29" s="189"/>
    </row>
    <row r="30" spans="1:14" s="54" customFormat="1" ht="15" customHeight="1" x14ac:dyDescent="0.25">
      <c r="A30" s="353"/>
      <c r="B30" s="185" t="s">
        <v>205</v>
      </c>
      <c r="C30" s="82">
        <v>31</v>
      </c>
      <c r="D30" s="82">
        <v>36</v>
      </c>
      <c r="E30" s="82">
        <v>19.22</v>
      </c>
      <c r="F30" s="82">
        <v>22.32</v>
      </c>
      <c r="G30" s="189"/>
      <c r="H30" s="189"/>
      <c r="I30" s="189"/>
      <c r="J30" s="189"/>
      <c r="K30" s="189"/>
      <c r="L30" s="189"/>
      <c r="M30" s="189"/>
      <c r="N30" s="189"/>
    </row>
    <row r="31" spans="1:14" s="54" customFormat="1" ht="15" customHeight="1" x14ac:dyDescent="0.25">
      <c r="A31" s="353"/>
      <c r="B31" s="97" t="s">
        <v>178</v>
      </c>
      <c r="C31" s="118">
        <v>3.2</v>
      </c>
      <c r="D31" s="118">
        <v>4</v>
      </c>
      <c r="E31" s="118">
        <v>2.94</v>
      </c>
      <c r="F31" s="118">
        <v>3.68</v>
      </c>
      <c r="G31" s="189"/>
      <c r="H31" s="189"/>
      <c r="I31" s="189"/>
      <c r="J31" s="189"/>
      <c r="K31" s="189"/>
      <c r="L31" s="189"/>
      <c r="M31" s="189"/>
      <c r="N31" s="189"/>
    </row>
    <row r="32" spans="1:14" s="54" customFormat="1" ht="15" customHeight="1" x14ac:dyDescent="0.25">
      <c r="A32" s="353"/>
      <c r="B32" s="97" t="s">
        <v>181</v>
      </c>
      <c r="C32" s="92">
        <v>47.2</v>
      </c>
      <c r="D32" s="84">
        <v>52.84</v>
      </c>
      <c r="E32" s="110">
        <v>37.29</v>
      </c>
      <c r="F32" s="84">
        <v>41.74</v>
      </c>
      <c r="G32" s="189"/>
      <c r="H32" s="189"/>
      <c r="I32" s="189"/>
      <c r="J32" s="189"/>
      <c r="K32" s="189"/>
      <c r="L32" s="189"/>
      <c r="M32" s="189"/>
      <c r="N32" s="189"/>
    </row>
    <row r="33" spans="1:14" s="54" customFormat="1" ht="15" customHeight="1" x14ac:dyDescent="0.25">
      <c r="A33" s="353"/>
      <c r="B33" s="175" t="s">
        <v>183</v>
      </c>
      <c r="C33" s="92">
        <v>2</v>
      </c>
      <c r="D33" s="84">
        <v>2</v>
      </c>
      <c r="E33" s="110">
        <v>2</v>
      </c>
      <c r="F33" s="84">
        <v>2</v>
      </c>
      <c r="G33" s="189"/>
      <c r="H33" s="189"/>
      <c r="I33" s="189"/>
      <c r="J33" s="189"/>
      <c r="K33" s="189"/>
      <c r="L33" s="189"/>
      <c r="M33" s="189"/>
      <c r="N33" s="189"/>
    </row>
    <row r="34" spans="1:14" s="54" customFormat="1" ht="15" customHeight="1" x14ac:dyDescent="0.25">
      <c r="A34" s="353"/>
      <c r="B34" s="97" t="s">
        <v>245</v>
      </c>
      <c r="C34" s="92">
        <v>0.7</v>
      </c>
      <c r="D34" s="84">
        <v>1</v>
      </c>
      <c r="E34" s="110">
        <v>0.7</v>
      </c>
      <c r="F34" s="84">
        <v>1</v>
      </c>
      <c r="G34" s="189"/>
      <c r="H34" s="189"/>
      <c r="I34" s="189"/>
      <c r="J34" s="189"/>
      <c r="K34" s="189"/>
      <c r="L34" s="189"/>
      <c r="M34" s="189"/>
      <c r="N34" s="189"/>
    </row>
    <row r="35" spans="1:14" s="54" customFormat="1" ht="15" customHeight="1" x14ac:dyDescent="0.25">
      <c r="A35" s="353"/>
      <c r="B35" s="98" t="s">
        <v>45</v>
      </c>
      <c r="C35" s="118">
        <v>3</v>
      </c>
      <c r="D35" s="118">
        <v>4</v>
      </c>
      <c r="E35" s="118">
        <v>3</v>
      </c>
      <c r="F35" s="118">
        <v>4</v>
      </c>
      <c r="G35" s="189"/>
      <c r="H35" s="189"/>
      <c r="I35" s="189"/>
      <c r="J35" s="189"/>
      <c r="K35" s="189"/>
      <c r="L35" s="189"/>
      <c r="M35" s="189"/>
      <c r="N35" s="189"/>
    </row>
    <row r="36" spans="1:14" s="54" customFormat="1" ht="15" customHeight="1" x14ac:dyDescent="0.25">
      <c r="A36" s="353"/>
      <c r="B36" s="97" t="s">
        <v>11</v>
      </c>
      <c r="C36" s="37">
        <v>2</v>
      </c>
      <c r="D36" s="37">
        <v>2</v>
      </c>
      <c r="E36" s="37">
        <v>2</v>
      </c>
      <c r="F36" s="37">
        <v>2</v>
      </c>
      <c r="G36" s="189"/>
      <c r="H36" s="189"/>
      <c r="I36" s="189"/>
      <c r="J36" s="189"/>
      <c r="K36" s="189"/>
      <c r="L36" s="189"/>
      <c r="M36" s="189"/>
      <c r="N36" s="189"/>
    </row>
    <row r="37" spans="1:14" s="54" customFormat="1" ht="15" customHeight="1" x14ac:dyDescent="0.25">
      <c r="A37" s="353"/>
      <c r="B37" s="119" t="s">
        <v>274</v>
      </c>
      <c r="C37" s="84">
        <v>1</v>
      </c>
      <c r="D37" s="84">
        <v>1</v>
      </c>
      <c r="E37" s="84">
        <v>0.8</v>
      </c>
      <c r="F37" s="84">
        <v>0.8</v>
      </c>
      <c r="G37" s="189"/>
      <c r="H37" s="189"/>
      <c r="I37" s="189"/>
      <c r="J37" s="189"/>
      <c r="K37" s="189"/>
      <c r="L37" s="189"/>
      <c r="M37" s="189"/>
      <c r="N37" s="189"/>
    </row>
    <row r="38" spans="1:14" s="54" customFormat="1" ht="15" customHeight="1" x14ac:dyDescent="0.25">
      <c r="A38" s="353"/>
      <c r="B38" s="119" t="s">
        <v>275</v>
      </c>
      <c r="C38" s="84">
        <v>0.5</v>
      </c>
      <c r="D38" s="84">
        <v>0.55000000000000004</v>
      </c>
      <c r="E38" s="84">
        <v>0.44</v>
      </c>
      <c r="F38" s="84">
        <v>0.5</v>
      </c>
      <c r="G38" s="189"/>
      <c r="H38" s="189"/>
      <c r="I38" s="189"/>
      <c r="J38" s="189"/>
      <c r="K38" s="189"/>
      <c r="L38" s="189"/>
      <c r="M38" s="189"/>
      <c r="N38" s="189"/>
    </row>
    <row r="39" spans="1:14" s="54" customFormat="1" ht="15" customHeight="1" x14ac:dyDescent="0.25">
      <c r="A39" s="352" t="s">
        <v>113</v>
      </c>
      <c r="B39" s="308" t="s">
        <v>344</v>
      </c>
      <c r="C39" s="262"/>
      <c r="D39" s="262"/>
      <c r="E39" s="262">
        <v>60</v>
      </c>
      <c r="F39" s="262">
        <v>80</v>
      </c>
      <c r="G39" s="165">
        <v>3.5</v>
      </c>
      <c r="H39" s="165">
        <v>4.5999999999999996</v>
      </c>
      <c r="I39" s="165">
        <v>6.8</v>
      </c>
      <c r="J39" s="165">
        <v>9.1</v>
      </c>
      <c r="K39" s="165">
        <v>7.8</v>
      </c>
      <c r="L39" s="165">
        <v>10.4</v>
      </c>
      <c r="M39" s="165">
        <v>139</v>
      </c>
      <c r="N39" s="244">
        <v>185.3</v>
      </c>
    </row>
    <row r="40" spans="1:14" s="54" customFormat="1" ht="15" customHeight="1" x14ac:dyDescent="0.25">
      <c r="A40" s="352"/>
      <c r="B40" s="308" t="s">
        <v>440</v>
      </c>
      <c r="C40" s="262"/>
      <c r="D40" s="262"/>
      <c r="E40" s="262">
        <v>110</v>
      </c>
      <c r="F40" s="262">
        <v>130</v>
      </c>
      <c r="G40" s="101">
        <f>G42+G41</f>
        <v>2.2199999999999998</v>
      </c>
      <c r="H40" s="101">
        <f t="shared" ref="H40:N40" si="2">H42+H41</f>
        <v>3.02</v>
      </c>
      <c r="I40" s="101">
        <f t="shared" si="2"/>
        <v>2.02</v>
      </c>
      <c r="J40" s="101">
        <f t="shared" si="2"/>
        <v>2.4400000000000004</v>
      </c>
      <c r="K40" s="101">
        <f t="shared" si="2"/>
        <v>9.64</v>
      </c>
      <c r="L40" s="101">
        <f t="shared" si="2"/>
        <v>12.139999999999999</v>
      </c>
      <c r="M40" s="101">
        <f t="shared" si="2"/>
        <v>85.4</v>
      </c>
      <c r="N40" s="101">
        <f t="shared" si="2"/>
        <v>100.65</v>
      </c>
    </row>
    <row r="41" spans="1:14" s="54" customFormat="1" ht="15" customHeight="1" x14ac:dyDescent="0.25">
      <c r="A41" s="353" t="s">
        <v>122</v>
      </c>
      <c r="B41" s="319" t="s">
        <v>314</v>
      </c>
      <c r="C41" s="258"/>
      <c r="D41" s="258"/>
      <c r="E41" s="179">
        <v>60</v>
      </c>
      <c r="F41" s="179">
        <v>70</v>
      </c>
      <c r="G41" s="165">
        <v>1.22</v>
      </c>
      <c r="H41" s="165">
        <v>1.42</v>
      </c>
      <c r="I41" s="165">
        <v>1.92</v>
      </c>
      <c r="J41" s="165">
        <v>2.2400000000000002</v>
      </c>
      <c r="K41" s="165">
        <v>7.74</v>
      </c>
      <c r="L41" s="165">
        <v>9.0399999999999991</v>
      </c>
      <c r="M41" s="165">
        <v>54.9</v>
      </c>
      <c r="N41" s="165">
        <v>64.05</v>
      </c>
    </row>
    <row r="42" spans="1:14" s="54" customFormat="1" ht="15" customHeight="1" x14ac:dyDescent="0.25">
      <c r="A42" s="352" t="s">
        <v>234</v>
      </c>
      <c r="B42" s="319" t="s">
        <v>390</v>
      </c>
      <c r="C42" s="258"/>
      <c r="D42" s="258"/>
      <c r="E42" s="179">
        <v>50</v>
      </c>
      <c r="F42" s="179">
        <v>60</v>
      </c>
      <c r="G42" s="82">
        <v>1</v>
      </c>
      <c r="H42" s="82">
        <v>1.6</v>
      </c>
      <c r="I42" s="165">
        <v>0.1</v>
      </c>
      <c r="J42" s="165">
        <v>0.2</v>
      </c>
      <c r="K42" s="165">
        <v>1.9</v>
      </c>
      <c r="L42" s="165">
        <v>3.1</v>
      </c>
      <c r="M42" s="165">
        <v>30.5</v>
      </c>
      <c r="N42" s="165">
        <v>36.6</v>
      </c>
    </row>
    <row r="43" spans="1:14" s="54" customFormat="1" ht="15" customHeight="1" x14ac:dyDescent="0.55000000000000004">
      <c r="A43" s="352" t="s">
        <v>500</v>
      </c>
      <c r="B43" s="365" t="s">
        <v>537</v>
      </c>
      <c r="C43" s="412"/>
      <c r="D43" s="412"/>
      <c r="E43" s="468">
        <v>40</v>
      </c>
      <c r="F43" s="468">
        <v>60</v>
      </c>
      <c r="G43" s="101">
        <v>0.3</v>
      </c>
      <c r="H43" s="101">
        <v>0.5</v>
      </c>
      <c r="I43" s="101">
        <v>0</v>
      </c>
      <c r="J43" s="101">
        <v>0.1</v>
      </c>
      <c r="K43" s="101">
        <v>1</v>
      </c>
      <c r="L43" s="101">
        <v>1.5</v>
      </c>
      <c r="M43" s="101">
        <v>5.6</v>
      </c>
      <c r="N43" s="101">
        <v>8.4</v>
      </c>
    </row>
    <row r="44" spans="1:14" s="54" customFormat="1" ht="15" customHeight="1" x14ac:dyDescent="0.2">
      <c r="A44" s="352"/>
      <c r="B44" s="97" t="s">
        <v>179</v>
      </c>
      <c r="C44" s="82">
        <v>6.72</v>
      </c>
      <c r="D44" s="82">
        <v>7.56</v>
      </c>
      <c r="E44" s="82">
        <v>4.97</v>
      </c>
      <c r="F44" s="82">
        <v>5.59</v>
      </c>
      <c r="G44" s="150"/>
      <c r="H44" s="150"/>
      <c r="I44" s="485"/>
      <c r="J44" s="115"/>
      <c r="K44" s="487"/>
      <c r="L44" s="487"/>
      <c r="M44" s="151"/>
      <c r="N44" s="151"/>
    </row>
    <row r="45" spans="1:14" s="54" customFormat="1" ht="15" customHeight="1" x14ac:dyDescent="0.25">
      <c r="A45" s="352"/>
      <c r="B45" s="175" t="s">
        <v>183</v>
      </c>
      <c r="C45" s="82">
        <v>3</v>
      </c>
      <c r="D45" s="89">
        <v>4</v>
      </c>
      <c r="E45" s="82">
        <v>3</v>
      </c>
      <c r="F45" s="89">
        <v>4</v>
      </c>
      <c r="G45" s="165"/>
      <c r="H45" s="165"/>
      <c r="I45" s="165"/>
      <c r="J45" s="165"/>
      <c r="K45" s="165"/>
      <c r="L45" s="165"/>
      <c r="M45" s="165"/>
      <c r="N45" s="165"/>
    </row>
    <row r="46" spans="1:14" s="54" customFormat="1" ht="15" customHeight="1" x14ac:dyDescent="0.25">
      <c r="A46" s="352"/>
      <c r="B46" s="91" t="s">
        <v>11</v>
      </c>
      <c r="C46" s="176">
        <v>4</v>
      </c>
      <c r="D46" s="177">
        <v>4</v>
      </c>
      <c r="E46" s="176">
        <v>4</v>
      </c>
      <c r="F46" s="177">
        <v>4</v>
      </c>
      <c r="G46" s="488"/>
      <c r="H46" s="488"/>
      <c r="I46" s="488"/>
      <c r="J46" s="83"/>
      <c r="K46" s="175"/>
      <c r="L46" s="175"/>
      <c r="M46" s="81"/>
      <c r="N46" s="81"/>
    </row>
    <row r="47" spans="1:14" s="54" customFormat="1" ht="15" customHeight="1" x14ac:dyDescent="0.25">
      <c r="A47" s="352"/>
      <c r="B47" s="88" t="s">
        <v>48</v>
      </c>
      <c r="C47" s="118">
        <v>7</v>
      </c>
      <c r="D47" s="118">
        <v>7</v>
      </c>
      <c r="E47" s="149">
        <v>5.88</v>
      </c>
      <c r="F47" s="149">
        <v>5.88</v>
      </c>
      <c r="G47" s="488"/>
      <c r="H47" s="488"/>
      <c r="I47" s="488"/>
      <c r="J47" s="88"/>
      <c r="K47" s="175"/>
      <c r="L47" s="175"/>
      <c r="M47" s="81"/>
      <c r="N47" s="81"/>
    </row>
    <row r="48" spans="1:14" s="54" customFormat="1" ht="15" customHeight="1" x14ac:dyDescent="0.25">
      <c r="A48" s="352"/>
      <c r="B48" s="120" t="s">
        <v>40</v>
      </c>
      <c r="C48" s="82">
        <v>15</v>
      </c>
      <c r="D48" s="82">
        <v>18</v>
      </c>
      <c r="E48" s="82">
        <v>15</v>
      </c>
      <c r="F48" s="82">
        <v>18</v>
      </c>
      <c r="G48" s="488"/>
      <c r="H48" s="488"/>
      <c r="I48" s="488"/>
      <c r="J48" s="88"/>
      <c r="K48" s="489"/>
      <c r="L48" s="81"/>
      <c r="M48" s="81"/>
      <c r="N48" s="81"/>
    </row>
    <row r="49" spans="1:14" s="54" customFormat="1" ht="15" customHeight="1" x14ac:dyDescent="0.25">
      <c r="A49" s="352"/>
      <c r="B49" s="91" t="s">
        <v>27</v>
      </c>
      <c r="C49" s="82">
        <v>3.5</v>
      </c>
      <c r="D49" s="82">
        <v>3.5</v>
      </c>
      <c r="E49" s="82">
        <v>3.5</v>
      </c>
      <c r="F49" s="89">
        <v>3.5</v>
      </c>
      <c r="G49" s="488"/>
      <c r="H49" s="488"/>
      <c r="I49" s="488"/>
      <c r="J49" s="88"/>
      <c r="K49" s="489"/>
      <c r="L49" s="81"/>
      <c r="M49" s="81"/>
      <c r="N49" s="81"/>
    </row>
    <row r="50" spans="1:14" s="54" customFormat="1" ht="15" customHeight="1" x14ac:dyDescent="0.25">
      <c r="A50" s="352"/>
      <c r="B50" s="88" t="s">
        <v>258</v>
      </c>
      <c r="C50" s="82">
        <v>63</v>
      </c>
      <c r="D50" s="82">
        <v>69</v>
      </c>
      <c r="E50" s="82">
        <v>39.06</v>
      </c>
      <c r="F50" s="89">
        <v>42.38</v>
      </c>
      <c r="G50" s="488"/>
      <c r="H50" s="488"/>
      <c r="I50" s="488"/>
      <c r="J50" s="88"/>
      <c r="K50" s="81"/>
      <c r="L50" s="81"/>
      <c r="M50" s="81"/>
      <c r="N50" s="81"/>
    </row>
    <row r="51" spans="1:14" s="54" customFormat="1" ht="15" customHeight="1" x14ac:dyDescent="0.25">
      <c r="A51" s="352"/>
      <c r="B51" s="88" t="s">
        <v>248</v>
      </c>
      <c r="C51" s="82">
        <v>3.5</v>
      </c>
      <c r="D51" s="82">
        <v>3.5</v>
      </c>
      <c r="E51" s="178">
        <v>3.5</v>
      </c>
      <c r="F51" s="178">
        <v>3.5</v>
      </c>
      <c r="G51" s="488"/>
      <c r="H51" s="488"/>
      <c r="I51" s="488"/>
      <c r="J51" s="82"/>
      <c r="K51" s="216"/>
      <c r="L51" s="81"/>
      <c r="M51" s="81"/>
      <c r="N51" s="81"/>
    </row>
    <row r="52" spans="1:14" s="54" customFormat="1" ht="15" customHeight="1" x14ac:dyDescent="0.25">
      <c r="A52" s="352"/>
      <c r="B52" s="149" t="s">
        <v>275</v>
      </c>
      <c r="C52" s="82">
        <v>0.5</v>
      </c>
      <c r="D52" s="89">
        <v>0.55000000000000004</v>
      </c>
      <c r="E52" s="82">
        <v>0.44</v>
      </c>
      <c r="F52" s="89">
        <v>0.5</v>
      </c>
      <c r="G52" s="258"/>
      <c r="H52" s="258"/>
      <c r="I52" s="152"/>
      <c r="J52" s="88"/>
      <c r="K52" s="81"/>
      <c r="L52" s="81"/>
      <c r="M52" s="81"/>
      <c r="N52" s="81"/>
    </row>
    <row r="53" spans="1:14" s="54" customFormat="1" ht="15" customHeight="1" x14ac:dyDescent="0.25">
      <c r="A53" s="352"/>
      <c r="B53" s="116" t="s">
        <v>394</v>
      </c>
      <c r="C53" s="82">
        <v>55</v>
      </c>
      <c r="D53" s="82">
        <v>80</v>
      </c>
      <c r="E53" s="82">
        <v>35.75</v>
      </c>
      <c r="F53" s="82">
        <v>52</v>
      </c>
      <c r="G53" s="488"/>
      <c r="H53" s="488"/>
      <c r="I53" s="488"/>
      <c r="J53" s="101"/>
      <c r="K53" s="101"/>
      <c r="L53" s="101"/>
      <c r="M53" s="101"/>
      <c r="N53" s="101"/>
    </row>
    <row r="54" spans="1:14" s="54" customFormat="1" ht="15" customHeight="1" x14ac:dyDescent="0.25">
      <c r="A54" s="352"/>
      <c r="B54" s="116" t="s">
        <v>320</v>
      </c>
      <c r="C54" s="82">
        <v>1</v>
      </c>
      <c r="D54" s="82">
        <v>2</v>
      </c>
      <c r="E54" s="82">
        <v>1</v>
      </c>
      <c r="F54" s="82">
        <v>2</v>
      </c>
      <c r="G54" s="488"/>
      <c r="H54" s="488"/>
      <c r="I54" s="488"/>
      <c r="J54" s="101"/>
      <c r="K54" s="101"/>
      <c r="L54" s="101"/>
      <c r="M54" s="101"/>
      <c r="N54" s="101"/>
    </row>
    <row r="55" spans="1:14" s="54" customFormat="1" ht="15" customHeight="1" x14ac:dyDescent="0.2">
      <c r="A55" s="352"/>
      <c r="B55" s="119" t="s">
        <v>179</v>
      </c>
      <c r="C55" s="84">
        <v>6.72</v>
      </c>
      <c r="D55" s="84">
        <v>7.56</v>
      </c>
      <c r="E55" s="84">
        <v>4.97</v>
      </c>
      <c r="F55" s="84">
        <v>5.59</v>
      </c>
      <c r="G55" s="62"/>
      <c r="H55" s="62"/>
      <c r="I55" s="152"/>
      <c r="J55" s="101"/>
      <c r="K55" s="101"/>
      <c r="L55" s="101"/>
      <c r="M55" s="101"/>
      <c r="N55" s="101"/>
    </row>
    <row r="56" spans="1:14" s="54" customFormat="1" ht="15" customHeight="1" x14ac:dyDescent="0.2">
      <c r="A56" s="352"/>
      <c r="B56" s="119" t="s">
        <v>180</v>
      </c>
      <c r="C56" s="84">
        <v>64.5</v>
      </c>
      <c r="D56" s="84">
        <v>75</v>
      </c>
      <c r="E56" s="84">
        <v>59.34</v>
      </c>
      <c r="F56" s="84">
        <v>69</v>
      </c>
      <c r="G56" s="62"/>
      <c r="H56" s="62"/>
      <c r="I56" s="152"/>
      <c r="J56" s="101"/>
      <c r="K56" s="101"/>
      <c r="L56" s="101"/>
      <c r="M56" s="101"/>
      <c r="N56" s="101"/>
    </row>
    <row r="57" spans="1:14" s="54" customFormat="1" ht="15" customHeight="1" x14ac:dyDescent="0.2">
      <c r="A57" s="352"/>
      <c r="B57" s="120" t="s">
        <v>40</v>
      </c>
      <c r="C57" s="82">
        <v>15</v>
      </c>
      <c r="D57" s="82">
        <v>19</v>
      </c>
      <c r="E57" s="82">
        <v>15</v>
      </c>
      <c r="F57" s="82">
        <v>19</v>
      </c>
      <c r="G57" s="62"/>
      <c r="H57" s="62"/>
      <c r="I57" s="152"/>
      <c r="J57" s="101"/>
      <c r="K57" s="101"/>
      <c r="L57" s="101"/>
      <c r="M57" s="101"/>
      <c r="N57" s="101"/>
    </row>
    <row r="58" spans="1:14" s="54" customFormat="1" ht="15" customHeight="1" x14ac:dyDescent="0.25">
      <c r="A58" s="352"/>
      <c r="B58" s="116" t="s">
        <v>535</v>
      </c>
      <c r="C58" s="84">
        <v>48</v>
      </c>
      <c r="D58" s="84">
        <v>71</v>
      </c>
      <c r="E58" s="173">
        <v>40</v>
      </c>
      <c r="F58" s="173">
        <v>60</v>
      </c>
      <c r="G58" s="488"/>
      <c r="H58" s="134"/>
      <c r="I58" s="152"/>
      <c r="J58" s="101"/>
      <c r="K58" s="101"/>
      <c r="L58" s="101"/>
      <c r="M58" s="101"/>
      <c r="N58" s="101"/>
    </row>
    <row r="59" spans="1:14" s="54" customFormat="1" ht="15" customHeight="1" x14ac:dyDescent="0.25">
      <c r="A59" s="632" t="s">
        <v>374</v>
      </c>
      <c r="B59" s="365" t="s">
        <v>42</v>
      </c>
      <c r="C59" s="262"/>
      <c r="D59" s="262"/>
      <c r="E59" s="262">
        <v>180</v>
      </c>
      <c r="F59" s="262">
        <v>200</v>
      </c>
      <c r="G59" s="189">
        <v>0.5</v>
      </c>
      <c r="H59" s="189">
        <v>0.6</v>
      </c>
      <c r="I59" s="189">
        <v>0</v>
      </c>
      <c r="J59" s="189">
        <v>0</v>
      </c>
      <c r="K59" s="189">
        <v>26.1</v>
      </c>
      <c r="L59" s="189">
        <v>29</v>
      </c>
      <c r="M59" s="297">
        <v>100.1</v>
      </c>
      <c r="N59" s="297">
        <v>111.2</v>
      </c>
    </row>
    <row r="60" spans="1:14" s="54" customFormat="1" ht="15" customHeight="1" x14ac:dyDescent="0.25">
      <c r="A60" s="633"/>
      <c r="B60" s="186" t="s">
        <v>51</v>
      </c>
      <c r="C60" s="37">
        <v>8</v>
      </c>
      <c r="D60" s="37">
        <v>10</v>
      </c>
      <c r="E60" s="37">
        <v>7.5</v>
      </c>
      <c r="F60" s="37">
        <v>9.3699999999999992</v>
      </c>
      <c r="G60" s="110"/>
      <c r="H60" s="110"/>
      <c r="I60" s="110"/>
      <c r="J60" s="110"/>
      <c r="K60" s="110"/>
      <c r="L60" s="110"/>
      <c r="M60" s="110"/>
      <c r="N60" s="110"/>
    </row>
    <row r="61" spans="1:14" s="54" customFormat="1" ht="15" customHeight="1" x14ac:dyDescent="0.25">
      <c r="A61" s="353"/>
      <c r="B61" s="102" t="s">
        <v>20</v>
      </c>
      <c r="C61" s="37">
        <v>8</v>
      </c>
      <c r="D61" s="37">
        <v>9</v>
      </c>
      <c r="E61" s="37">
        <v>8</v>
      </c>
      <c r="F61" s="37">
        <v>9</v>
      </c>
      <c r="G61" s="110"/>
      <c r="H61" s="110"/>
      <c r="I61" s="110"/>
      <c r="J61" s="110"/>
      <c r="K61" s="110"/>
      <c r="L61" s="110"/>
      <c r="M61" s="110"/>
      <c r="N61" s="110"/>
    </row>
    <row r="62" spans="1:14" s="54" customFormat="1" ht="15" customHeight="1" x14ac:dyDescent="0.25">
      <c r="A62" s="373"/>
      <c r="B62" s="319" t="s">
        <v>21</v>
      </c>
      <c r="C62" s="258"/>
      <c r="D62" s="258"/>
      <c r="E62" s="258">
        <f>E27+E40+E39+E59+E43</f>
        <v>540</v>
      </c>
      <c r="F62" s="258">
        <f t="shared" ref="F62:N62" si="3">F27+F40+F39+F59+F43</f>
        <v>650</v>
      </c>
      <c r="G62" s="258">
        <f t="shared" si="3"/>
        <v>7.919999999999999</v>
      </c>
      <c r="H62" s="258">
        <f t="shared" si="3"/>
        <v>10.319999999999999</v>
      </c>
      <c r="I62" s="258">
        <f t="shared" si="3"/>
        <v>10.52</v>
      </c>
      <c r="J62" s="258">
        <f t="shared" si="3"/>
        <v>13.639999999999999</v>
      </c>
      <c r="K62" s="258">
        <f t="shared" si="3"/>
        <v>48.34</v>
      </c>
      <c r="L62" s="258">
        <f t="shared" si="3"/>
        <v>57.54</v>
      </c>
      <c r="M62" s="258">
        <f t="shared" si="3"/>
        <v>366.1</v>
      </c>
      <c r="N62" s="258">
        <f t="shared" si="3"/>
        <v>456.4</v>
      </c>
    </row>
    <row r="63" spans="1:14" s="54" customFormat="1" ht="15" customHeight="1" x14ac:dyDescent="0.25">
      <c r="A63" s="373"/>
      <c r="B63" s="463" t="s">
        <v>22</v>
      </c>
      <c r="C63" s="311"/>
      <c r="D63" s="311"/>
      <c r="E63" s="258"/>
      <c r="F63" s="311"/>
      <c r="G63" s="101"/>
      <c r="H63" s="101"/>
      <c r="I63" s="101"/>
      <c r="J63" s="101"/>
      <c r="K63" s="101"/>
      <c r="L63" s="101"/>
      <c r="M63" s="101"/>
      <c r="N63" s="101"/>
    </row>
    <row r="64" spans="1:14" s="54" customFormat="1" ht="15" customHeight="1" x14ac:dyDescent="0.25">
      <c r="A64" s="352" t="s">
        <v>129</v>
      </c>
      <c r="B64" s="319" t="s">
        <v>267</v>
      </c>
      <c r="C64" s="266"/>
      <c r="D64" s="266"/>
      <c r="E64" s="266">
        <v>110</v>
      </c>
      <c r="F64" s="266">
        <v>130</v>
      </c>
      <c r="G64" s="165">
        <v>10.5</v>
      </c>
      <c r="H64" s="165">
        <v>11.78</v>
      </c>
      <c r="I64" s="165">
        <v>5.56</v>
      </c>
      <c r="J64" s="165">
        <v>6.24</v>
      </c>
      <c r="K64" s="165">
        <v>2.9</v>
      </c>
      <c r="L64" s="165">
        <v>3.4</v>
      </c>
      <c r="M64" s="165">
        <v>130.5</v>
      </c>
      <c r="N64" s="165">
        <v>163.1</v>
      </c>
    </row>
    <row r="65" spans="1:14" s="54" customFormat="1" ht="15" customHeight="1" x14ac:dyDescent="0.25">
      <c r="A65" s="491" t="s">
        <v>126</v>
      </c>
      <c r="B65" s="319" t="s">
        <v>343</v>
      </c>
      <c r="C65" s="266"/>
      <c r="D65" s="267"/>
      <c r="E65" s="266">
        <v>50</v>
      </c>
      <c r="F65" s="266">
        <v>60</v>
      </c>
      <c r="G65" s="453">
        <v>1.43</v>
      </c>
      <c r="H65" s="165">
        <v>1.72</v>
      </c>
      <c r="I65" s="165">
        <v>2.0299999999999998</v>
      </c>
      <c r="J65" s="165">
        <v>3.05</v>
      </c>
      <c r="K65" s="165">
        <v>4.8</v>
      </c>
      <c r="L65" s="165">
        <v>7.2</v>
      </c>
      <c r="M65" s="165">
        <v>39.32</v>
      </c>
      <c r="N65" s="165">
        <v>58.98</v>
      </c>
    </row>
    <row r="66" spans="1:14" s="54" customFormat="1" ht="15" customHeight="1" thickBot="1" x14ac:dyDescent="0.3">
      <c r="A66" s="352"/>
      <c r="B66" s="90" t="s">
        <v>305</v>
      </c>
      <c r="C66" s="37">
        <v>119.05</v>
      </c>
      <c r="D66" s="92">
        <v>119.05</v>
      </c>
      <c r="E66" s="84">
        <v>100</v>
      </c>
      <c r="F66" s="84">
        <v>100</v>
      </c>
      <c r="G66" s="138"/>
      <c r="H66" s="138"/>
      <c r="I66" s="141"/>
      <c r="J66" s="165"/>
      <c r="K66" s="165"/>
      <c r="L66" s="165"/>
      <c r="M66" s="165"/>
      <c r="N66" s="165"/>
    </row>
    <row r="67" spans="1:14" s="54" customFormat="1" ht="15" customHeight="1" x14ac:dyDescent="0.25">
      <c r="A67" s="352"/>
      <c r="B67" s="90" t="s">
        <v>11</v>
      </c>
      <c r="C67" s="84">
        <v>3</v>
      </c>
      <c r="D67" s="85">
        <v>3</v>
      </c>
      <c r="E67" s="84">
        <v>3</v>
      </c>
      <c r="F67" s="84">
        <v>3</v>
      </c>
      <c r="G67" s="142"/>
      <c r="H67" s="138"/>
      <c r="I67" s="143"/>
      <c r="J67" s="165"/>
      <c r="K67" s="165"/>
      <c r="L67" s="165"/>
      <c r="M67" s="165"/>
      <c r="N67" s="165"/>
    </row>
    <row r="68" spans="1:14" s="54" customFormat="1" ht="15" customHeight="1" x14ac:dyDescent="0.25">
      <c r="A68" s="352"/>
      <c r="B68" s="90" t="s">
        <v>23</v>
      </c>
      <c r="C68" s="84">
        <v>60</v>
      </c>
      <c r="D68" s="85">
        <v>80</v>
      </c>
      <c r="E68" s="84">
        <v>60</v>
      </c>
      <c r="F68" s="84">
        <v>80</v>
      </c>
      <c r="G68" s="144"/>
      <c r="H68" s="145"/>
      <c r="I68" s="146"/>
      <c r="J68" s="165"/>
      <c r="K68" s="165"/>
      <c r="L68" s="165"/>
      <c r="M68" s="165"/>
      <c r="N68" s="165"/>
    </row>
    <row r="69" spans="1:14" s="54" customFormat="1" ht="15" customHeight="1" x14ac:dyDescent="0.25">
      <c r="A69" s="352"/>
      <c r="B69" s="118" t="s">
        <v>60</v>
      </c>
      <c r="C69" s="84">
        <v>5</v>
      </c>
      <c r="D69" s="85">
        <v>6</v>
      </c>
      <c r="E69" s="84">
        <v>5</v>
      </c>
      <c r="F69" s="84">
        <v>6</v>
      </c>
      <c r="G69" s="144"/>
      <c r="H69" s="139"/>
      <c r="I69" s="140"/>
      <c r="J69" s="165"/>
      <c r="K69" s="165"/>
      <c r="L69" s="165"/>
      <c r="M69" s="165"/>
      <c r="N69" s="165"/>
    </row>
    <row r="70" spans="1:14" s="54" customFormat="1" ht="15" customHeight="1" x14ac:dyDescent="0.25">
      <c r="A70" s="352"/>
      <c r="B70" s="88" t="s">
        <v>341</v>
      </c>
      <c r="C70" s="84">
        <v>60</v>
      </c>
      <c r="D70" s="85">
        <v>80</v>
      </c>
      <c r="E70" s="92">
        <v>39</v>
      </c>
      <c r="F70" s="84">
        <v>59.5</v>
      </c>
      <c r="G70" s="144"/>
      <c r="H70" s="139"/>
      <c r="I70" s="140"/>
      <c r="J70" s="165"/>
      <c r="K70" s="165"/>
      <c r="L70" s="165"/>
      <c r="M70" s="165"/>
      <c r="N70" s="165"/>
    </row>
    <row r="71" spans="1:14" s="54" customFormat="1" ht="15" customHeight="1" x14ac:dyDescent="0.25">
      <c r="A71" s="352"/>
      <c r="B71" s="88" t="s">
        <v>183</v>
      </c>
      <c r="C71" s="84">
        <v>2</v>
      </c>
      <c r="D71" s="85">
        <v>2</v>
      </c>
      <c r="E71" s="84">
        <v>2</v>
      </c>
      <c r="F71" s="85">
        <v>2</v>
      </c>
      <c r="G71" s="144"/>
      <c r="H71" s="145"/>
      <c r="I71" s="146"/>
      <c r="J71" s="165"/>
      <c r="K71" s="165"/>
      <c r="L71" s="165"/>
      <c r="M71" s="165"/>
      <c r="N71" s="165"/>
    </row>
    <row r="72" spans="1:14" s="54" customFormat="1" ht="15" customHeight="1" thickBot="1" x14ac:dyDescent="0.3">
      <c r="A72" s="352"/>
      <c r="B72" s="88" t="s">
        <v>20</v>
      </c>
      <c r="C72" s="84">
        <v>0.5</v>
      </c>
      <c r="D72" s="85">
        <v>0.55000000000000004</v>
      </c>
      <c r="E72" s="84">
        <v>0.5</v>
      </c>
      <c r="F72" s="85">
        <v>0.55000000000000004</v>
      </c>
      <c r="G72" s="147"/>
      <c r="H72" s="145"/>
      <c r="I72" s="146"/>
      <c r="J72" s="165"/>
      <c r="K72" s="165"/>
      <c r="L72" s="165"/>
      <c r="M72" s="165"/>
      <c r="N72" s="165"/>
    </row>
    <row r="73" spans="1:14" s="54" customFormat="1" ht="15" customHeight="1" thickBot="1" x14ac:dyDescent="0.3">
      <c r="A73" s="353" t="s">
        <v>100</v>
      </c>
      <c r="B73" s="296" t="s">
        <v>155</v>
      </c>
      <c r="C73" s="37"/>
      <c r="D73" s="37"/>
      <c r="E73" s="292">
        <v>150</v>
      </c>
      <c r="F73" s="292">
        <v>180</v>
      </c>
      <c r="G73" s="218">
        <v>3.3</v>
      </c>
      <c r="H73" s="218">
        <v>4.5</v>
      </c>
      <c r="I73" s="218">
        <v>1.2</v>
      </c>
      <c r="J73" s="218">
        <v>1.7</v>
      </c>
      <c r="K73" s="218">
        <v>4.7</v>
      </c>
      <c r="L73" s="218">
        <v>6.5</v>
      </c>
      <c r="M73" s="299">
        <v>45.6</v>
      </c>
      <c r="N73" s="299">
        <v>62.7</v>
      </c>
    </row>
    <row r="74" spans="1:14" s="54" customFormat="1" ht="15" customHeight="1" x14ac:dyDescent="0.25">
      <c r="A74" s="353"/>
      <c r="B74" s="300" t="s">
        <v>304</v>
      </c>
      <c r="C74" s="37">
        <v>150</v>
      </c>
      <c r="D74" s="37">
        <v>180</v>
      </c>
      <c r="E74" s="292">
        <v>150</v>
      </c>
      <c r="F74" s="292">
        <v>180</v>
      </c>
      <c r="G74" s="228"/>
      <c r="H74" s="228"/>
      <c r="I74" s="228"/>
      <c r="J74" s="228"/>
      <c r="K74" s="123"/>
      <c r="L74" s="228"/>
      <c r="M74" s="228"/>
      <c r="N74" s="228"/>
    </row>
    <row r="75" spans="1:14" s="54" customFormat="1" ht="15" customHeight="1" x14ac:dyDescent="0.25">
      <c r="A75" s="352" t="s">
        <v>110</v>
      </c>
      <c r="B75" s="252" t="s">
        <v>67</v>
      </c>
      <c r="C75" s="266">
        <v>20</v>
      </c>
      <c r="D75" s="266">
        <v>40</v>
      </c>
      <c r="E75" s="266">
        <v>20</v>
      </c>
      <c r="F75" s="267">
        <v>40</v>
      </c>
      <c r="G75" s="279">
        <f>(G76+G78)/2</f>
        <v>1.2</v>
      </c>
      <c r="H75" s="279">
        <f t="shared" ref="H75:N75" si="4">(H76+H78)/2</f>
        <v>2.4</v>
      </c>
      <c r="I75" s="279">
        <f t="shared" si="4"/>
        <v>2.35</v>
      </c>
      <c r="J75" s="279">
        <f t="shared" si="4"/>
        <v>4.7</v>
      </c>
      <c r="K75" s="279">
        <f t="shared" si="4"/>
        <v>14.3</v>
      </c>
      <c r="L75" s="279">
        <f t="shared" si="4"/>
        <v>28.6</v>
      </c>
      <c r="M75" s="279">
        <f t="shared" si="4"/>
        <v>83.300000000000011</v>
      </c>
      <c r="N75" s="279">
        <f t="shared" si="4"/>
        <v>166.60000000000002</v>
      </c>
    </row>
    <row r="76" spans="1:14" s="54" customFormat="1" ht="15" customHeight="1" x14ac:dyDescent="0.25">
      <c r="A76" s="352"/>
      <c r="B76" s="252" t="s">
        <v>161</v>
      </c>
      <c r="C76" s="266">
        <v>20</v>
      </c>
      <c r="D76" s="266">
        <v>40</v>
      </c>
      <c r="E76" s="266">
        <v>20</v>
      </c>
      <c r="F76" s="267">
        <v>40</v>
      </c>
      <c r="G76" s="279">
        <v>1.2</v>
      </c>
      <c r="H76" s="276">
        <v>2.4</v>
      </c>
      <c r="I76" s="276">
        <v>0.9</v>
      </c>
      <c r="J76" s="276">
        <v>1.9</v>
      </c>
      <c r="K76" s="276">
        <v>15</v>
      </c>
      <c r="L76" s="276">
        <v>30</v>
      </c>
      <c r="M76" s="276">
        <v>73.2</v>
      </c>
      <c r="N76" s="276">
        <v>146.4</v>
      </c>
    </row>
    <row r="77" spans="1:14" s="54" customFormat="1" ht="15" customHeight="1" x14ac:dyDescent="0.25">
      <c r="A77" s="352"/>
      <c r="B77" s="252" t="s">
        <v>156</v>
      </c>
      <c r="C77" s="266">
        <v>20</v>
      </c>
      <c r="D77" s="266">
        <v>40</v>
      </c>
      <c r="E77" s="266">
        <v>20</v>
      </c>
      <c r="F77" s="267">
        <v>40</v>
      </c>
      <c r="G77" s="279">
        <v>1.1000000000000001</v>
      </c>
      <c r="H77" s="276">
        <v>2.2000000000000002</v>
      </c>
      <c r="I77" s="276">
        <v>1.3</v>
      </c>
      <c r="J77" s="276">
        <v>2.6</v>
      </c>
      <c r="K77" s="276">
        <v>7</v>
      </c>
      <c r="L77" s="276">
        <v>14</v>
      </c>
      <c r="M77" s="276">
        <v>42.2</v>
      </c>
      <c r="N77" s="276">
        <v>84.4</v>
      </c>
    </row>
    <row r="78" spans="1:14" s="54" customFormat="1" ht="15" customHeight="1" x14ac:dyDescent="0.25">
      <c r="A78" s="352"/>
      <c r="B78" s="252" t="s">
        <v>464</v>
      </c>
      <c r="C78" s="266">
        <v>20</v>
      </c>
      <c r="D78" s="266">
        <v>40</v>
      </c>
      <c r="E78" s="266">
        <v>20</v>
      </c>
      <c r="F78" s="267">
        <v>40</v>
      </c>
      <c r="G78" s="279">
        <v>1.2</v>
      </c>
      <c r="H78" s="276">
        <v>2.4</v>
      </c>
      <c r="I78" s="276">
        <v>3.8</v>
      </c>
      <c r="J78" s="276">
        <v>7.5</v>
      </c>
      <c r="K78" s="276">
        <v>13.6</v>
      </c>
      <c r="L78" s="276">
        <v>27.2</v>
      </c>
      <c r="M78" s="276">
        <v>93.4</v>
      </c>
      <c r="N78" s="276">
        <v>186.8</v>
      </c>
    </row>
    <row r="79" spans="1:14" s="54" customFormat="1" ht="15" customHeight="1" x14ac:dyDescent="0.25">
      <c r="A79" s="351" t="s">
        <v>353</v>
      </c>
      <c r="B79" s="365" t="s">
        <v>206</v>
      </c>
      <c r="C79" s="262">
        <v>189</v>
      </c>
      <c r="D79" s="262">
        <v>195.5</v>
      </c>
      <c r="E79" s="262">
        <v>189</v>
      </c>
      <c r="F79" s="262">
        <v>195.5</v>
      </c>
      <c r="G79" s="259">
        <f>(G80+G81+G82+G83)/4</f>
        <v>1.45</v>
      </c>
      <c r="H79" s="259">
        <f t="shared" ref="H79:N79" si="5">(H80+H81+H82+H83)/4</f>
        <v>1.5249999999999999</v>
      </c>
      <c r="I79" s="259">
        <f t="shared" si="5"/>
        <v>0.57499999999999996</v>
      </c>
      <c r="J79" s="259">
        <f t="shared" si="5"/>
        <v>0.60000000000000009</v>
      </c>
      <c r="K79" s="259">
        <f t="shared" si="5"/>
        <v>22.35</v>
      </c>
      <c r="L79" s="259">
        <f t="shared" si="5"/>
        <v>23.6</v>
      </c>
      <c r="M79" s="259">
        <f t="shared" si="5"/>
        <v>104.4</v>
      </c>
      <c r="N79" s="259">
        <f t="shared" si="5"/>
        <v>110.2</v>
      </c>
    </row>
    <row r="80" spans="1:14" s="54" customFormat="1" ht="15" customHeight="1" x14ac:dyDescent="0.25">
      <c r="A80" s="381"/>
      <c r="B80" s="365" t="s">
        <v>460</v>
      </c>
      <c r="C80" s="262">
        <v>189</v>
      </c>
      <c r="D80" s="262">
        <v>195.5</v>
      </c>
      <c r="E80" s="262">
        <v>189</v>
      </c>
      <c r="F80" s="262">
        <v>195.5</v>
      </c>
      <c r="G80" s="259">
        <v>1.6</v>
      </c>
      <c r="H80" s="259">
        <v>1.7</v>
      </c>
      <c r="I80" s="259">
        <v>0.4</v>
      </c>
      <c r="J80" s="259">
        <v>0.4</v>
      </c>
      <c r="K80" s="321">
        <v>14.6</v>
      </c>
      <c r="L80" s="259">
        <v>15.4</v>
      </c>
      <c r="M80" s="320">
        <v>77.400000000000006</v>
      </c>
      <c r="N80" s="320">
        <v>81.7</v>
      </c>
    </row>
    <row r="81" spans="1:14" s="54" customFormat="1" ht="15" customHeight="1" x14ac:dyDescent="0.25">
      <c r="A81" s="381"/>
      <c r="B81" s="365" t="s">
        <v>461</v>
      </c>
      <c r="C81" s="262">
        <v>189</v>
      </c>
      <c r="D81" s="262">
        <v>195.5</v>
      </c>
      <c r="E81" s="262">
        <v>189</v>
      </c>
      <c r="F81" s="262">
        <v>195.5</v>
      </c>
      <c r="G81" s="259">
        <v>2</v>
      </c>
      <c r="H81" s="259">
        <v>2.1</v>
      </c>
      <c r="I81" s="259">
        <v>0.6</v>
      </c>
      <c r="J81" s="259">
        <v>0.6</v>
      </c>
      <c r="K81" s="321">
        <v>36.4</v>
      </c>
      <c r="L81" s="259">
        <v>38.5</v>
      </c>
      <c r="M81" s="320">
        <v>160.19999999999999</v>
      </c>
      <c r="N81" s="320">
        <v>169.1</v>
      </c>
    </row>
    <row r="82" spans="1:14" s="54" customFormat="1" ht="15" customHeight="1" x14ac:dyDescent="0.25">
      <c r="A82" s="381"/>
      <c r="B82" s="365" t="s">
        <v>462</v>
      </c>
      <c r="C82" s="262">
        <v>189</v>
      </c>
      <c r="D82" s="262">
        <v>195.5</v>
      </c>
      <c r="E82" s="262">
        <v>189</v>
      </c>
      <c r="F82" s="262">
        <v>195.5</v>
      </c>
      <c r="G82" s="259">
        <v>1.5</v>
      </c>
      <c r="H82" s="259">
        <v>1.5</v>
      </c>
      <c r="I82" s="259">
        <v>0.6</v>
      </c>
      <c r="J82" s="259">
        <v>0.6</v>
      </c>
      <c r="K82" s="321">
        <v>20.8</v>
      </c>
      <c r="L82" s="259">
        <v>21.9</v>
      </c>
      <c r="M82" s="320">
        <v>95.4</v>
      </c>
      <c r="N82" s="320">
        <v>100.7</v>
      </c>
    </row>
    <row r="83" spans="1:14" s="54" customFormat="1" ht="15" customHeight="1" x14ac:dyDescent="0.25">
      <c r="A83" s="381"/>
      <c r="B83" s="365" t="s">
        <v>463</v>
      </c>
      <c r="C83" s="262">
        <v>189</v>
      </c>
      <c r="D83" s="262">
        <v>195.5</v>
      </c>
      <c r="E83" s="262">
        <v>189</v>
      </c>
      <c r="F83" s="262">
        <v>195.5</v>
      </c>
      <c r="G83" s="259">
        <v>0.7</v>
      </c>
      <c r="H83" s="259">
        <v>0.8</v>
      </c>
      <c r="I83" s="259">
        <v>0.7</v>
      </c>
      <c r="J83" s="259">
        <v>0.8</v>
      </c>
      <c r="K83" s="321">
        <v>17.600000000000001</v>
      </c>
      <c r="L83" s="259">
        <v>18.600000000000001</v>
      </c>
      <c r="M83" s="320">
        <v>84.6</v>
      </c>
      <c r="N83" s="320">
        <v>89.3</v>
      </c>
    </row>
    <row r="84" spans="1:14" s="54" customFormat="1" ht="15" customHeight="1" x14ac:dyDescent="0.25">
      <c r="A84" s="153"/>
      <c r="B84" s="319" t="s">
        <v>21</v>
      </c>
      <c r="C84" s="258"/>
      <c r="D84" s="258"/>
      <c r="E84" s="258">
        <f>E64+E65+E75+E73+E79</f>
        <v>519</v>
      </c>
      <c r="F84" s="258">
        <f t="shared" ref="F84:N84" si="6">F64+F65+F75+F73+F79</f>
        <v>605.5</v>
      </c>
      <c r="G84" s="258">
        <f t="shared" si="6"/>
        <v>17.88</v>
      </c>
      <c r="H84" s="258">
        <f t="shared" si="6"/>
        <v>21.924999999999997</v>
      </c>
      <c r="I84" s="258">
        <f t="shared" si="6"/>
        <v>11.714999999999998</v>
      </c>
      <c r="J84" s="258">
        <f t="shared" si="6"/>
        <v>16.29</v>
      </c>
      <c r="K84" s="258">
        <f t="shared" si="6"/>
        <v>49.05</v>
      </c>
      <c r="L84" s="258">
        <f t="shared" si="6"/>
        <v>69.300000000000011</v>
      </c>
      <c r="M84" s="258">
        <f t="shared" si="6"/>
        <v>403.12</v>
      </c>
      <c r="N84" s="258">
        <f t="shared" si="6"/>
        <v>561.58000000000004</v>
      </c>
    </row>
    <row r="85" spans="1:14" s="54" customFormat="1" ht="15" customHeight="1" x14ac:dyDescent="0.25">
      <c r="A85" s="153"/>
      <c r="B85" s="301" t="s">
        <v>26</v>
      </c>
      <c r="C85" s="492"/>
      <c r="D85" s="492"/>
      <c r="E85" s="492"/>
      <c r="F85" s="492"/>
      <c r="G85" s="101"/>
      <c r="H85" s="101"/>
      <c r="I85" s="101"/>
      <c r="J85" s="101"/>
      <c r="K85" s="101"/>
      <c r="L85" s="101"/>
      <c r="M85" s="101"/>
      <c r="N85" s="101"/>
    </row>
    <row r="86" spans="1:14" s="54" customFormat="1" ht="15" customHeight="1" x14ac:dyDescent="0.25">
      <c r="A86" s="632" t="s">
        <v>353</v>
      </c>
      <c r="B86" s="192" t="s">
        <v>27</v>
      </c>
      <c r="C86" s="84">
        <v>23</v>
      </c>
      <c r="D86" s="84">
        <v>23</v>
      </c>
      <c r="E86" s="292">
        <v>23</v>
      </c>
      <c r="F86" s="292">
        <v>23</v>
      </c>
      <c r="G86" s="110">
        <v>1.56</v>
      </c>
      <c r="H86" s="110">
        <v>1.56</v>
      </c>
      <c r="I86" s="110">
        <v>0.19</v>
      </c>
      <c r="J86" s="110">
        <v>0.19</v>
      </c>
      <c r="K86" s="110">
        <v>11.59</v>
      </c>
      <c r="L86" s="110">
        <v>11.59</v>
      </c>
      <c r="M86" s="110">
        <v>54.38</v>
      </c>
      <c r="N86" s="110">
        <v>54.38</v>
      </c>
    </row>
    <row r="87" spans="1:14" s="54" customFormat="1" ht="15" customHeight="1" x14ac:dyDescent="0.25">
      <c r="A87" s="634"/>
      <c r="B87" s="192" t="s">
        <v>28</v>
      </c>
      <c r="C87" s="84">
        <v>40</v>
      </c>
      <c r="D87" s="84">
        <v>50</v>
      </c>
      <c r="E87" s="258">
        <v>40</v>
      </c>
      <c r="F87" s="258">
        <v>50</v>
      </c>
      <c r="G87" s="110">
        <v>2.2200000000000002</v>
      </c>
      <c r="H87" s="110">
        <v>2.78</v>
      </c>
      <c r="I87" s="110">
        <v>0.45</v>
      </c>
      <c r="J87" s="110">
        <v>0.56000000000000005</v>
      </c>
      <c r="K87" s="110">
        <v>19.68</v>
      </c>
      <c r="L87" s="110">
        <v>24.6</v>
      </c>
      <c r="M87" s="110">
        <v>91.66</v>
      </c>
      <c r="N87" s="110">
        <v>114.58</v>
      </c>
    </row>
    <row r="88" spans="1:14" s="54" customFormat="1" ht="15" customHeight="1" x14ac:dyDescent="0.25">
      <c r="A88" s="635"/>
      <c r="B88" s="192" t="s">
        <v>29</v>
      </c>
      <c r="C88" s="179">
        <v>3</v>
      </c>
      <c r="D88" s="179">
        <v>3</v>
      </c>
      <c r="E88" s="292">
        <v>3</v>
      </c>
      <c r="F88" s="292">
        <v>3</v>
      </c>
      <c r="G88" s="110"/>
      <c r="H88" s="110"/>
      <c r="I88" s="110"/>
      <c r="J88" s="110"/>
      <c r="K88" s="110"/>
      <c r="L88" s="110"/>
      <c r="M88" s="110"/>
      <c r="N88" s="110"/>
    </row>
    <row r="89" spans="1:14" s="54" customFormat="1" ht="15" customHeight="1" x14ac:dyDescent="0.25">
      <c r="A89" s="382"/>
      <c r="B89" s="192" t="s">
        <v>21</v>
      </c>
      <c r="C89" s="84"/>
      <c r="D89" s="84"/>
      <c r="E89" s="292">
        <f>E86+E87+E88</f>
        <v>66</v>
      </c>
      <c r="F89" s="292">
        <f>F86+F87+F88</f>
        <v>76</v>
      </c>
      <c r="G89" s="110">
        <f>G86+G87</f>
        <v>3.7800000000000002</v>
      </c>
      <c r="H89" s="110">
        <f t="shared" ref="H89:N89" si="7">H86+H87</f>
        <v>4.34</v>
      </c>
      <c r="I89" s="110">
        <f t="shared" si="7"/>
        <v>0.64</v>
      </c>
      <c r="J89" s="110">
        <f t="shared" si="7"/>
        <v>0.75</v>
      </c>
      <c r="K89" s="110">
        <f t="shared" si="7"/>
        <v>31.27</v>
      </c>
      <c r="L89" s="110">
        <f t="shared" si="7"/>
        <v>36.19</v>
      </c>
      <c r="M89" s="110">
        <f t="shared" si="7"/>
        <v>146.04</v>
      </c>
      <c r="N89" s="110">
        <f t="shared" si="7"/>
        <v>168.96</v>
      </c>
    </row>
    <row r="90" spans="1:14" ht="15" customHeight="1" x14ac:dyDescent="0.55000000000000004">
      <c r="A90" s="153"/>
      <c r="B90" s="119" t="s">
        <v>30</v>
      </c>
      <c r="C90" s="84"/>
      <c r="D90" s="84"/>
      <c r="E90" s="311">
        <f>E19+E25+E62+E84+E89</f>
        <v>1690</v>
      </c>
      <c r="F90" s="311">
        <f t="shared" ref="F90:N90" si="8">F19+F25+F62+F84+F89</f>
        <v>1967.5</v>
      </c>
      <c r="G90" s="311">
        <f t="shared" si="8"/>
        <v>42.879999999999995</v>
      </c>
      <c r="H90" s="311">
        <f t="shared" si="8"/>
        <v>52.534999999999997</v>
      </c>
      <c r="I90" s="311">
        <f t="shared" si="8"/>
        <v>46.274999999999999</v>
      </c>
      <c r="J90" s="311">
        <f t="shared" si="8"/>
        <v>62.48</v>
      </c>
      <c r="K90" s="311">
        <f t="shared" si="8"/>
        <v>204.42</v>
      </c>
      <c r="L90" s="311">
        <f t="shared" si="8"/>
        <v>252.53</v>
      </c>
      <c r="M90" s="311">
        <f t="shared" si="8"/>
        <v>1408.3600000000001</v>
      </c>
      <c r="N90" s="311">
        <f t="shared" si="8"/>
        <v>1818.44</v>
      </c>
    </row>
    <row r="91" spans="1:14" ht="18.75" customHeight="1" x14ac:dyDescent="0.55000000000000004">
      <c r="A91" s="355"/>
      <c r="B91" s="322" t="s">
        <v>396</v>
      </c>
      <c r="C91" s="322"/>
      <c r="D91" s="322"/>
      <c r="E91" s="322"/>
      <c r="F91" s="323"/>
      <c r="G91" s="156">
        <v>42</v>
      </c>
      <c r="H91" s="156">
        <v>54</v>
      </c>
      <c r="I91" s="156">
        <v>47</v>
      </c>
      <c r="J91" s="156">
        <v>60</v>
      </c>
      <c r="K91" s="156">
        <v>203</v>
      </c>
      <c r="L91" s="156">
        <v>261</v>
      </c>
      <c r="M91" s="156">
        <v>1400</v>
      </c>
      <c r="N91" s="156">
        <v>1800</v>
      </c>
    </row>
    <row r="92" spans="1:14" ht="20.25" customHeight="1" x14ac:dyDescent="0.55000000000000004">
      <c r="A92" s="383"/>
      <c r="B92" s="324" t="s">
        <v>177</v>
      </c>
      <c r="C92" s="324"/>
      <c r="D92" s="324"/>
      <c r="E92" s="324"/>
      <c r="F92" s="325"/>
      <c r="G92" s="326">
        <f t="shared" ref="G92:N92" si="9">G90*100/G91</f>
        <v>102.0952380952381</v>
      </c>
      <c r="H92" s="326">
        <f t="shared" si="9"/>
        <v>97.287037037037038</v>
      </c>
      <c r="I92" s="326">
        <f t="shared" si="9"/>
        <v>98.457446808510639</v>
      </c>
      <c r="J92" s="326">
        <f t="shared" si="9"/>
        <v>104.13333333333334</v>
      </c>
      <c r="K92" s="326">
        <f t="shared" si="9"/>
        <v>100.69950738916256</v>
      </c>
      <c r="L92" s="326">
        <f t="shared" si="9"/>
        <v>96.754789272030649</v>
      </c>
      <c r="M92" s="326">
        <f t="shared" si="9"/>
        <v>100.59714285714286</v>
      </c>
      <c r="N92" s="326">
        <f t="shared" si="9"/>
        <v>101.02444444444444</v>
      </c>
    </row>
    <row r="93" spans="1:14" ht="15.75" customHeight="1" x14ac:dyDescent="0.55000000000000004">
      <c r="A93" s="383"/>
      <c r="B93" s="327" t="s">
        <v>384</v>
      </c>
      <c r="C93" s="327"/>
      <c r="D93" s="327"/>
      <c r="E93" s="327"/>
      <c r="F93" s="328"/>
      <c r="G93" s="311">
        <f>G92-100</f>
        <v>2.095238095238102</v>
      </c>
      <c r="H93" s="311">
        <f t="shared" ref="H93:N93" si="10">H92-100</f>
        <v>-2.7129629629629619</v>
      </c>
      <c r="I93" s="311">
        <f t="shared" si="10"/>
        <v>-1.5425531914893611</v>
      </c>
      <c r="J93" s="311">
        <f t="shared" si="10"/>
        <v>4.13333333333334</v>
      </c>
      <c r="K93" s="311">
        <f t="shared" si="10"/>
        <v>0.69950738916256228</v>
      </c>
      <c r="L93" s="311">
        <f t="shared" si="10"/>
        <v>-3.2452107279693507</v>
      </c>
      <c r="M93" s="311">
        <f t="shared" si="10"/>
        <v>0.59714285714285609</v>
      </c>
      <c r="N93" s="311">
        <f t="shared" si="10"/>
        <v>1.0244444444444412</v>
      </c>
    </row>
    <row r="94" spans="1:14" ht="15.75" customHeight="1" x14ac:dyDescent="0.55000000000000004">
      <c r="A94" s="384"/>
      <c r="B94" s="155" t="s">
        <v>397</v>
      </c>
      <c r="C94" s="664" t="s">
        <v>406</v>
      </c>
      <c r="D94" s="665"/>
      <c r="E94" s="665"/>
      <c r="F94" s="665"/>
      <c r="G94" s="665"/>
      <c r="H94" s="665"/>
      <c r="I94" s="665"/>
      <c r="J94" s="666"/>
      <c r="K94" s="667" t="s">
        <v>407</v>
      </c>
      <c r="L94" s="668"/>
      <c r="M94" s="668"/>
      <c r="N94" s="668"/>
    </row>
    <row r="95" spans="1:14" ht="25.5" customHeight="1" x14ac:dyDescent="0.55000000000000004">
      <c r="A95" s="384"/>
      <c r="B95" s="334" t="s">
        <v>164</v>
      </c>
      <c r="C95" s="335" t="s">
        <v>400</v>
      </c>
      <c r="D95" s="335" t="s">
        <v>401</v>
      </c>
      <c r="E95" s="336">
        <f>E19</f>
        <v>365</v>
      </c>
      <c r="F95" s="336">
        <f>F19</f>
        <v>436</v>
      </c>
      <c r="G95" s="337"/>
      <c r="H95" s="337"/>
      <c r="I95" s="337"/>
      <c r="J95" s="337"/>
      <c r="K95" s="335" t="s">
        <v>408</v>
      </c>
      <c r="L95" s="335" t="s">
        <v>409</v>
      </c>
      <c r="M95" s="336">
        <f>M19</f>
        <v>408.3</v>
      </c>
      <c r="N95" s="336">
        <f>N19</f>
        <v>546.70000000000005</v>
      </c>
    </row>
    <row r="96" spans="1:14" ht="30" customHeight="1" x14ac:dyDescent="0.55000000000000004">
      <c r="A96" s="384"/>
      <c r="B96" s="334" t="s">
        <v>398</v>
      </c>
      <c r="C96" s="335" t="s">
        <v>402</v>
      </c>
      <c r="D96" s="335" t="s">
        <v>402</v>
      </c>
      <c r="E96" s="336">
        <f>E21</f>
        <v>200</v>
      </c>
      <c r="F96" s="336">
        <f>F21</f>
        <v>200</v>
      </c>
      <c r="G96" s="337"/>
      <c r="H96" s="337"/>
      <c r="I96" s="337"/>
      <c r="J96" s="337"/>
      <c r="K96" s="335" t="s">
        <v>411</v>
      </c>
      <c r="L96" s="335" t="s">
        <v>410</v>
      </c>
      <c r="M96" s="336">
        <f>M21</f>
        <v>75.666666666666671</v>
      </c>
      <c r="N96" s="336">
        <f>N21</f>
        <v>75.666666666666671</v>
      </c>
    </row>
    <row r="97" spans="1:14" ht="27.75" customHeight="1" x14ac:dyDescent="0.55000000000000004">
      <c r="A97" s="384"/>
      <c r="B97" s="334" t="s">
        <v>166</v>
      </c>
      <c r="C97" s="335" t="s">
        <v>403</v>
      </c>
      <c r="D97" s="335" t="s">
        <v>404</v>
      </c>
      <c r="E97" s="336">
        <f>E62</f>
        <v>540</v>
      </c>
      <c r="F97" s="336">
        <f>F62</f>
        <v>650</v>
      </c>
      <c r="G97" s="337"/>
      <c r="H97" s="337"/>
      <c r="I97" s="337"/>
      <c r="J97" s="337"/>
      <c r="K97" s="335" t="s">
        <v>413</v>
      </c>
      <c r="L97" s="335" t="s">
        <v>414</v>
      </c>
      <c r="M97" s="336">
        <f>M62</f>
        <v>366.1</v>
      </c>
      <c r="N97" s="336">
        <f>N62</f>
        <v>456.4</v>
      </c>
    </row>
    <row r="98" spans="1:14" ht="33.75" customHeight="1" x14ac:dyDescent="0.55000000000000004">
      <c r="A98" s="384"/>
      <c r="B98" s="493" t="s">
        <v>399</v>
      </c>
      <c r="C98" s="494" t="s">
        <v>401</v>
      </c>
      <c r="D98" s="494" t="s">
        <v>405</v>
      </c>
      <c r="E98" s="495">
        <f>E84</f>
        <v>519</v>
      </c>
      <c r="F98" s="495">
        <f>F84</f>
        <v>605.5</v>
      </c>
      <c r="G98" s="496"/>
      <c r="H98" s="496"/>
      <c r="I98" s="496"/>
      <c r="J98" s="496"/>
      <c r="K98" s="494" t="s">
        <v>412</v>
      </c>
      <c r="L98" s="494" t="s">
        <v>415</v>
      </c>
      <c r="M98" s="495">
        <f>M84</f>
        <v>403.12</v>
      </c>
      <c r="N98" s="495">
        <f>N84</f>
        <v>561.58000000000004</v>
      </c>
    </row>
    <row r="99" spans="1:14" ht="24.75" customHeight="1" x14ac:dyDescent="0.55000000000000004">
      <c r="A99" s="384"/>
      <c r="B99" s="659" t="s">
        <v>473</v>
      </c>
      <c r="C99" s="338"/>
      <c r="D99" s="338"/>
      <c r="E99" s="339">
        <f>E90</f>
        <v>1690</v>
      </c>
      <c r="F99" s="339">
        <f>F90</f>
        <v>1967.5</v>
      </c>
      <c r="G99" s="337"/>
      <c r="H99" s="337"/>
      <c r="I99" s="337"/>
      <c r="J99" s="337"/>
      <c r="K99" s="335" t="s">
        <v>474</v>
      </c>
      <c r="L99" s="335" t="s">
        <v>475</v>
      </c>
      <c r="M99" s="340">
        <f>M90</f>
        <v>1408.3600000000001</v>
      </c>
      <c r="N99" s="340">
        <f>N90</f>
        <v>1818.44</v>
      </c>
    </row>
    <row r="100" spans="1:14" ht="23.25" customHeight="1" x14ac:dyDescent="0.55000000000000004">
      <c r="A100" s="384"/>
      <c r="B100" s="660"/>
      <c r="C100" s="661" t="s">
        <v>384</v>
      </c>
      <c r="D100" s="662"/>
      <c r="E100" s="662"/>
      <c r="F100" s="662"/>
      <c r="G100" s="662"/>
      <c r="H100" s="662"/>
      <c r="I100" s="662"/>
      <c r="J100" s="663"/>
      <c r="K100" s="337"/>
      <c r="L100" s="337"/>
      <c r="M100" s="341">
        <f>M93</f>
        <v>0.59714285714285609</v>
      </c>
      <c r="N100" s="341">
        <f>N93</f>
        <v>1.0244444444444412</v>
      </c>
    </row>
  </sheetData>
  <mergeCells count="14">
    <mergeCell ref="C100:J100"/>
    <mergeCell ref="B99:B100"/>
    <mergeCell ref="C94:J94"/>
    <mergeCell ref="K94:N94"/>
    <mergeCell ref="A86:A88"/>
    <mergeCell ref="M1:N3"/>
    <mergeCell ref="A59:A60"/>
    <mergeCell ref="G3:H3"/>
    <mergeCell ref="I3:J3"/>
    <mergeCell ref="G1:L2"/>
    <mergeCell ref="A1:A3"/>
    <mergeCell ref="B1:B3"/>
    <mergeCell ref="K3:L3"/>
    <mergeCell ref="C1:F2"/>
  </mergeCells>
  <pageMargins left="0" right="0" top="0" bottom="0" header="0" footer="0"/>
  <pageSetup paperSize="9" scale="5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O153"/>
  <sheetViews>
    <sheetView view="pageBreakPreview" topLeftCell="A73" zoomScaleNormal="100" zoomScaleSheetLayoutView="100" workbookViewId="0">
      <selection activeCell="H95" sqref="H95"/>
    </sheetView>
  </sheetViews>
  <sheetFormatPr defaultRowHeight="38.25" x14ac:dyDescent="0.55000000000000004"/>
  <cols>
    <col min="1" max="1" width="3.28515625" style="1" customWidth="1"/>
    <col min="2" max="2" width="14.7109375" style="5" customWidth="1"/>
    <col min="3" max="3" width="53.7109375" style="7" customWidth="1"/>
    <col min="4" max="5" width="8.7109375" style="8" customWidth="1"/>
    <col min="6" max="15" width="8.7109375" style="1" customWidth="1"/>
    <col min="16" max="16384" width="9.140625" style="1"/>
  </cols>
  <sheetData>
    <row r="1" spans="2:15" ht="16.5" customHeight="1" x14ac:dyDescent="0.55000000000000004"/>
    <row r="2" spans="2:15" ht="19.5" customHeight="1" x14ac:dyDescent="0.55000000000000004">
      <c r="B2" s="644" t="s">
        <v>90</v>
      </c>
      <c r="C2" s="700" t="s">
        <v>516</v>
      </c>
      <c r="D2" s="636" t="s">
        <v>168</v>
      </c>
      <c r="E2" s="725"/>
      <c r="F2" s="726"/>
      <c r="G2" s="727"/>
      <c r="H2" s="645" t="s">
        <v>0</v>
      </c>
      <c r="I2" s="645"/>
      <c r="J2" s="645"/>
      <c r="K2" s="645"/>
      <c r="L2" s="645"/>
      <c r="M2" s="645"/>
      <c r="N2" s="636" t="s">
        <v>175</v>
      </c>
      <c r="O2" s="731"/>
    </row>
    <row r="3" spans="2:15" ht="4.5" customHeight="1" x14ac:dyDescent="0.55000000000000004">
      <c r="B3" s="644"/>
      <c r="C3" s="701"/>
      <c r="D3" s="728"/>
      <c r="E3" s="729"/>
      <c r="F3" s="730"/>
      <c r="G3" s="708"/>
      <c r="H3" s="645"/>
      <c r="I3" s="645"/>
      <c r="J3" s="645"/>
      <c r="K3" s="645"/>
      <c r="L3" s="645"/>
      <c r="M3" s="645"/>
      <c r="N3" s="732"/>
      <c r="O3" s="733"/>
    </row>
    <row r="4" spans="2:15" ht="27" customHeight="1" x14ac:dyDescent="0.55000000000000004">
      <c r="B4" s="644"/>
      <c r="C4" s="702"/>
      <c r="D4" s="349" t="s">
        <v>1</v>
      </c>
      <c r="E4" s="349" t="s">
        <v>2</v>
      </c>
      <c r="F4" s="349" t="s">
        <v>1</v>
      </c>
      <c r="G4" s="349" t="s">
        <v>2</v>
      </c>
      <c r="H4" s="644" t="s">
        <v>139</v>
      </c>
      <c r="I4" s="644"/>
      <c r="J4" s="644" t="s">
        <v>4</v>
      </c>
      <c r="K4" s="645"/>
      <c r="L4" s="645" t="s">
        <v>3</v>
      </c>
      <c r="M4" s="645"/>
      <c r="N4" s="772"/>
      <c r="O4" s="773"/>
    </row>
    <row r="5" spans="2:15" ht="15" customHeight="1" thickBot="1" x14ac:dyDescent="0.6">
      <c r="B5" s="475"/>
      <c r="C5" s="314" t="s">
        <v>5</v>
      </c>
      <c r="D5" s="476" t="s">
        <v>135</v>
      </c>
      <c r="E5" s="476" t="s">
        <v>136</v>
      </c>
      <c r="F5" s="373" t="s">
        <v>137</v>
      </c>
      <c r="G5" s="373" t="s">
        <v>137</v>
      </c>
      <c r="H5" s="373" t="s">
        <v>1</v>
      </c>
      <c r="I5" s="373" t="s">
        <v>2</v>
      </c>
      <c r="J5" s="373" t="s">
        <v>1</v>
      </c>
      <c r="K5" s="373" t="s">
        <v>2</v>
      </c>
      <c r="L5" s="373" t="s">
        <v>1</v>
      </c>
      <c r="M5" s="373" t="s">
        <v>2</v>
      </c>
      <c r="N5" s="373" t="s">
        <v>1</v>
      </c>
      <c r="O5" s="373" t="s">
        <v>2</v>
      </c>
    </row>
    <row r="6" spans="2:15" ht="15" customHeight="1" thickBot="1" x14ac:dyDescent="0.6">
      <c r="B6" s="366" t="s">
        <v>285</v>
      </c>
      <c r="C6" s="319" t="s">
        <v>352</v>
      </c>
      <c r="D6" s="258"/>
      <c r="E6" s="258"/>
      <c r="F6" s="309">
        <v>150</v>
      </c>
      <c r="G6" s="309">
        <v>180</v>
      </c>
      <c r="H6" s="376">
        <v>4.3099999999999996</v>
      </c>
      <c r="I6" s="218">
        <v>5.18</v>
      </c>
      <c r="J6" s="218">
        <v>4</v>
      </c>
      <c r="K6" s="218">
        <v>4.8</v>
      </c>
      <c r="L6" s="295">
        <v>14.2</v>
      </c>
      <c r="M6" s="218">
        <v>18</v>
      </c>
      <c r="N6" s="218">
        <v>109.5</v>
      </c>
      <c r="O6" s="299">
        <v>131.4</v>
      </c>
    </row>
    <row r="7" spans="2:15" ht="15" customHeight="1" x14ac:dyDescent="0.55000000000000004">
      <c r="B7" s="216"/>
      <c r="C7" s="91" t="s">
        <v>23</v>
      </c>
      <c r="D7" s="62">
        <v>78</v>
      </c>
      <c r="E7" s="111">
        <v>91</v>
      </c>
      <c r="F7" s="84">
        <v>78</v>
      </c>
      <c r="G7" s="85">
        <v>91</v>
      </c>
      <c r="H7" s="110"/>
      <c r="I7" s="110"/>
      <c r="J7" s="110"/>
      <c r="K7" s="110"/>
      <c r="L7" s="110"/>
      <c r="M7" s="110"/>
      <c r="N7" s="110"/>
      <c r="O7" s="110"/>
    </row>
    <row r="8" spans="2:15" ht="15" customHeight="1" x14ac:dyDescent="0.55000000000000004">
      <c r="B8" s="216"/>
      <c r="C8" s="91" t="s">
        <v>388</v>
      </c>
      <c r="D8" s="62">
        <v>5</v>
      </c>
      <c r="E8" s="111">
        <v>15</v>
      </c>
      <c r="F8" s="84">
        <v>5</v>
      </c>
      <c r="G8" s="85">
        <v>15</v>
      </c>
      <c r="H8" s="101"/>
      <c r="I8" s="101"/>
      <c r="J8" s="101"/>
      <c r="K8" s="101"/>
      <c r="L8" s="101"/>
      <c r="M8" s="101"/>
      <c r="N8" s="101"/>
      <c r="O8" s="101"/>
    </row>
    <row r="9" spans="2:15" ht="15" customHeight="1" x14ac:dyDescent="0.55000000000000004">
      <c r="B9" s="216"/>
      <c r="C9" s="91" t="s">
        <v>7</v>
      </c>
      <c r="D9" s="62">
        <v>3</v>
      </c>
      <c r="E9" s="111">
        <v>4</v>
      </c>
      <c r="F9" s="84">
        <v>3</v>
      </c>
      <c r="G9" s="85">
        <v>4</v>
      </c>
      <c r="H9" s="101"/>
      <c r="I9" s="101"/>
      <c r="J9" s="101"/>
      <c r="K9" s="101"/>
      <c r="L9" s="101"/>
      <c r="M9" s="101"/>
      <c r="N9" s="101"/>
      <c r="O9" s="101"/>
    </row>
    <row r="10" spans="2:15" ht="15" customHeight="1" x14ac:dyDescent="0.55000000000000004">
      <c r="B10" s="216"/>
      <c r="C10" s="91" t="s">
        <v>20</v>
      </c>
      <c r="D10" s="62">
        <v>4</v>
      </c>
      <c r="E10" s="111">
        <v>6</v>
      </c>
      <c r="F10" s="84">
        <v>4</v>
      </c>
      <c r="G10" s="85">
        <v>6</v>
      </c>
      <c r="H10" s="101"/>
      <c r="I10" s="101"/>
      <c r="J10" s="101"/>
      <c r="K10" s="101"/>
      <c r="L10" s="101"/>
      <c r="M10" s="101"/>
      <c r="N10" s="101"/>
      <c r="O10" s="101"/>
    </row>
    <row r="11" spans="2:15" ht="15" customHeight="1" x14ac:dyDescent="0.55000000000000004">
      <c r="B11" s="352" t="s">
        <v>503</v>
      </c>
      <c r="C11" s="296" t="s">
        <v>32</v>
      </c>
      <c r="D11" s="292"/>
      <c r="E11" s="292"/>
      <c r="F11" s="292">
        <v>180</v>
      </c>
      <c r="G11" s="292">
        <v>200</v>
      </c>
      <c r="H11" s="297">
        <v>5.2</v>
      </c>
      <c r="I11" s="297">
        <v>5.8</v>
      </c>
      <c r="J11" s="297">
        <v>5.2</v>
      </c>
      <c r="K11" s="297">
        <v>5.8</v>
      </c>
      <c r="L11" s="297">
        <v>21</v>
      </c>
      <c r="M11" s="297">
        <v>23.33</v>
      </c>
      <c r="N11" s="297">
        <v>185</v>
      </c>
      <c r="O11" s="297">
        <v>205.6</v>
      </c>
    </row>
    <row r="12" spans="2:15" ht="15" customHeight="1" x14ac:dyDescent="0.55000000000000004">
      <c r="B12" s="352"/>
      <c r="C12" s="102" t="s">
        <v>23</v>
      </c>
      <c r="D12" s="37">
        <v>78</v>
      </c>
      <c r="E12" s="37">
        <v>91</v>
      </c>
      <c r="F12" s="37">
        <v>78</v>
      </c>
      <c r="G12" s="37">
        <v>91</v>
      </c>
      <c r="H12" s="110"/>
      <c r="I12" s="110"/>
      <c r="J12" s="110"/>
      <c r="K12" s="110"/>
      <c r="L12" s="110"/>
      <c r="M12" s="110"/>
      <c r="N12" s="110"/>
      <c r="O12" s="110"/>
    </row>
    <row r="13" spans="2:15" ht="15" customHeight="1" x14ac:dyDescent="0.55000000000000004">
      <c r="B13" s="352"/>
      <c r="C13" s="102" t="s">
        <v>195</v>
      </c>
      <c r="D13" s="37">
        <v>1.25</v>
      </c>
      <c r="E13" s="37">
        <v>1.5</v>
      </c>
      <c r="F13" s="37">
        <v>1.25</v>
      </c>
      <c r="G13" s="37">
        <v>1.5</v>
      </c>
      <c r="H13" s="110"/>
      <c r="I13" s="110"/>
      <c r="J13" s="110"/>
      <c r="K13" s="110"/>
      <c r="L13" s="110"/>
      <c r="M13" s="110"/>
      <c r="N13" s="110"/>
      <c r="O13" s="110"/>
    </row>
    <row r="14" spans="2:15" ht="15" customHeight="1" x14ac:dyDescent="0.55000000000000004">
      <c r="B14" s="352"/>
      <c r="C14" s="102" t="s">
        <v>20</v>
      </c>
      <c r="D14" s="37">
        <v>8</v>
      </c>
      <c r="E14" s="37">
        <v>9</v>
      </c>
      <c r="F14" s="37">
        <v>8</v>
      </c>
      <c r="G14" s="37">
        <v>9</v>
      </c>
      <c r="H14" s="110"/>
      <c r="I14" s="110"/>
      <c r="J14" s="110"/>
      <c r="K14" s="110"/>
      <c r="L14" s="110"/>
      <c r="M14" s="110"/>
      <c r="N14" s="110"/>
      <c r="O14" s="110"/>
    </row>
    <row r="15" spans="2:15" ht="15" customHeight="1" x14ac:dyDescent="0.55000000000000004">
      <c r="B15" s="353" t="s">
        <v>101</v>
      </c>
      <c r="C15" s="296" t="s">
        <v>9</v>
      </c>
      <c r="D15" s="262"/>
      <c r="E15" s="262"/>
      <c r="F15" s="263">
        <v>40</v>
      </c>
      <c r="G15" s="263">
        <v>64</v>
      </c>
      <c r="H15" s="110">
        <v>2.6</v>
      </c>
      <c r="I15" s="110">
        <v>4.22</v>
      </c>
      <c r="J15" s="110">
        <v>8.8000000000000007</v>
      </c>
      <c r="K15" s="110">
        <v>14.7</v>
      </c>
      <c r="L15" s="110">
        <v>7.75</v>
      </c>
      <c r="M15" s="110">
        <v>12.4</v>
      </c>
      <c r="N15" s="110">
        <v>70.599999999999994</v>
      </c>
      <c r="O15" s="110">
        <v>166.7</v>
      </c>
    </row>
    <row r="16" spans="2:15" ht="15" customHeight="1" x14ac:dyDescent="0.55000000000000004">
      <c r="B16" s="353"/>
      <c r="C16" s="102" t="s">
        <v>10</v>
      </c>
      <c r="D16" s="37">
        <v>5</v>
      </c>
      <c r="E16" s="37">
        <v>8</v>
      </c>
      <c r="F16" s="37">
        <v>5</v>
      </c>
      <c r="G16" s="37">
        <v>8</v>
      </c>
      <c r="H16" s="110"/>
      <c r="I16" s="110"/>
      <c r="J16" s="110"/>
      <c r="K16" s="110"/>
      <c r="L16" s="110"/>
      <c r="M16" s="110"/>
      <c r="N16" s="110"/>
      <c r="O16" s="110"/>
    </row>
    <row r="17" spans="2:15" ht="15" customHeight="1" x14ac:dyDescent="0.55000000000000004">
      <c r="B17" s="353"/>
      <c r="C17" s="102" t="s">
        <v>11</v>
      </c>
      <c r="D17" s="37">
        <v>6</v>
      </c>
      <c r="E17" s="37">
        <v>8</v>
      </c>
      <c r="F17" s="37">
        <v>6</v>
      </c>
      <c r="G17" s="37">
        <v>8</v>
      </c>
      <c r="H17" s="110"/>
      <c r="I17" s="110"/>
      <c r="J17" s="110"/>
      <c r="K17" s="110"/>
      <c r="L17" s="110"/>
      <c r="M17" s="110"/>
      <c r="N17" s="110"/>
      <c r="O17" s="110"/>
    </row>
    <row r="18" spans="2:15" ht="15" customHeight="1" x14ac:dyDescent="0.55000000000000004">
      <c r="B18" s="353"/>
      <c r="C18" s="102" t="s">
        <v>12</v>
      </c>
      <c r="D18" s="37">
        <v>30</v>
      </c>
      <c r="E18" s="37">
        <v>50</v>
      </c>
      <c r="F18" s="37">
        <v>30</v>
      </c>
      <c r="G18" s="37">
        <v>50</v>
      </c>
      <c r="H18" s="110"/>
      <c r="I18" s="110"/>
      <c r="J18" s="110"/>
      <c r="K18" s="110"/>
      <c r="L18" s="110"/>
      <c r="M18" s="110"/>
      <c r="N18" s="110"/>
      <c r="O18" s="110"/>
    </row>
    <row r="19" spans="2:15" ht="15" customHeight="1" x14ac:dyDescent="0.55000000000000004">
      <c r="B19" s="216"/>
      <c r="C19" s="301" t="s">
        <v>21</v>
      </c>
      <c r="D19" s="266"/>
      <c r="E19" s="266"/>
      <c r="F19" s="320">
        <f>F15+F11+F6</f>
        <v>370</v>
      </c>
      <c r="G19" s="320">
        <f t="shared" ref="G19:O19" si="0">G15+G11+G6</f>
        <v>444</v>
      </c>
      <c r="H19" s="320">
        <f t="shared" si="0"/>
        <v>12.11</v>
      </c>
      <c r="I19" s="320">
        <f t="shared" si="0"/>
        <v>15.2</v>
      </c>
      <c r="J19" s="320">
        <f t="shared" si="0"/>
        <v>18</v>
      </c>
      <c r="K19" s="320">
        <f t="shared" si="0"/>
        <v>25.3</v>
      </c>
      <c r="L19" s="320">
        <f t="shared" si="0"/>
        <v>42.95</v>
      </c>
      <c r="M19" s="320">
        <f t="shared" si="0"/>
        <v>53.73</v>
      </c>
      <c r="N19" s="320">
        <f t="shared" si="0"/>
        <v>365.1</v>
      </c>
      <c r="O19" s="320">
        <f t="shared" si="0"/>
        <v>503.69999999999993</v>
      </c>
    </row>
    <row r="20" spans="2:15" ht="15" customHeight="1" thickBot="1" x14ac:dyDescent="0.6">
      <c r="B20" s="216"/>
      <c r="C20" s="314" t="s">
        <v>13</v>
      </c>
      <c r="D20" s="477"/>
      <c r="E20" s="477"/>
      <c r="F20" s="320"/>
      <c r="G20" s="320"/>
      <c r="H20" s="165"/>
      <c r="I20" s="165"/>
      <c r="J20" s="165"/>
      <c r="K20" s="165"/>
      <c r="L20" s="165"/>
      <c r="M20" s="165"/>
      <c r="N20" s="165"/>
      <c r="O20" s="165"/>
    </row>
    <row r="21" spans="2:15" ht="15" customHeight="1" thickBot="1" x14ac:dyDescent="0.6">
      <c r="B21" s="352" t="s">
        <v>93</v>
      </c>
      <c r="C21" s="314" t="s">
        <v>289</v>
      </c>
      <c r="D21" s="84">
        <v>150</v>
      </c>
      <c r="E21" s="84">
        <v>180</v>
      </c>
      <c r="F21" s="311">
        <v>150</v>
      </c>
      <c r="G21" s="311">
        <v>180</v>
      </c>
      <c r="H21" s="304">
        <v>4.5</v>
      </c>
      <c r="I21" s="304">
        <v>5.4</v>
      </c>
      <c r="J21" s="304">
        <v>5.33</v>
      </c>
      <c r="K21" s="304">
        <v>6.3</v>
      </c>
      <c r="L21" s="305">
        <v>7.1</v>
      </c>
      <c r="M21" s="305">
        <v>8.5</v>
      </c>
      <c r="N21" s="304">
        <v>94.5</v>
      </c>
      <c r="O21" s="304">
        <v>113.4</v>
      </c>
    </row>
    <row r="22" spans="2:15" ht="15" customHeight="1" x14ac:dyDescent="0.55000000000000004">
      <c r="B22" s="216"/>
      <c r="C22" s="301" t="s">
        <v>21</v>
      </c>
      <c r="D22" s="266"/>
      <c r="E22" s="266"/>
      <c r="F22" s="320">
        <f>F21</f>
        <v>150</v>
      </c>
      <c r="G22" s="320">
        <f t="shared" ref="G22:L22" si="1">G21</f>
        <v>180</v>
      </c>
      <c r="H22" s="165">
        <f t="shared" si="1"/>
        <v>4.5</v>
      </c>
      <c r="I22" s="165">
        <f t="shared" si="1"/>
        <v>5.4</v>
      </c>
      <c r="J22" s="165">
        <f t="shared" si="1"/>
        <v>5.33</v>
      </c>
      <c r="K22" s="165">
        <f t="shared" si="1"/>
        <v>6.3</v>
      </c>
      <c r="L22" s="165">
        <f t="shared" si="1"/>
        <v>7.1</v>
      </c>
      <c r="M22" s="165">
        <f>M21</f>
        <v>8.5</v>
      </c>
      <c r="N22" s="165">
        <f>N21</f>
        <v>94.5</v>
      </c>
      <c r="O22" s="165">
        <f>O21</f>
        <v>113.4</v>
      </c>
    </row>
    <row r="23" spans="2:15" ht="15" customHeight="1" x14ac:dyDescent="0.55000000000000004">
      <c r="B23" s="216"/>
      <c r="C23" s="314" t="s">
        <v>15</v>
      </c>
      <c r="D23" s="477"/>
      <c r="E23" s="477"/>
      <c r="F23" s="320"/>
      <c r="G23" s="320"/>
      <c r="H23" s="165"/>
      <c r="I23" s="165"/>
      <c r="J23" s="165"/>
      <c r="K23" s="165"/>
      <c r="L23" s="165"/>
      <c r="M23" s="165"/>
      <c r="N23" s="165"/>
      <c r="O23" s="165"/>
    </row>
    <row r="24" spans="2:15" ht="15" customHeight="1" x14ac:dyDescent="0.55000000000000004">
      <c r="B24" s="352" t="s">
        <v>112</v>
      </c>
      <c r="C24" s="192" t="s">
        <v>339</v>
      </c>
      <c r="D24" s="262"/>
      <c r="E24" s="262"/>
      <c r="F24" s="258">
        <v>150</v>
      </c>
      <c r="G24" s="258">
        <v>180</v>
      </c>
      <c r="H24" s="189">
        <v>1.9</v>
      </c>
      <c r="I24" s="189">
        <v>3</v>
      </c>
      <c r="J24" s="189">
        <v>1.5</v>
      </c>
      <c r="K24" s="189">
        <v>2.2999999999999998</v>
      </c>
      <c r="L24" s="110">
        <v>2.7</v>
      </c>
      <c r="M24" s="110">
        <v>4.3</v>
      </c>
      <c r="N24" s="165">
        <v>30.8</v>
      </c>
      <c r="O24" s="165">
        <v>49.3</v>
      </c>
    </row>
    <row r="25" spans="2:15" ht="15" customHeight="1" x14ac:dyDescent="0.55000000000000004">
      <c r="B25" s="352"/>
      <c r="C25" s="186" t="s">
        <v>184</v>
      </c>
      <c r="D25" s="84">
        <v>29.25</v>
      </c>
      <c r="E25" s="84">
        <v>33.75</v>
      </c>
      <c r="F25" s="84">
        <v>26.91</v>
      </c>
      <c r="G25" s="84">
        <v>31.05</v>
      </c>
      <c r="H25" s="110"/>
      <c r="I25" s="110"/>
      <c r="J25" s="186"/>
      <c r="K25" s="84"/>
      <c r="L25" s="84"/>
      <c r="M25" s="84"/>
      <c r="N25" s="84"/>
      <c r="O25" s="110"/>
    </row>
    <row r="26" spans="2:15" ht="15" customHeight="1" x14ac:dyDescent="0.55000000000000004">
      <c r="B26" s="353"/>
      <c r="C26" s="119" t="s">
        <v>180</v>
      </c>
      <c r="D26" s="235">
        <v>26.25</v>
      </c>
      <c r="E26" s="236">
        <v>30</v>
      </c>
      <c r="F26" s="237">
        <v>24.15</v>
      </c>
      <c r="G26" s="237">
        <v>27.6</v>
      </c>
      <c r="H26" s="101"/>
      <c r="I26" s="101"/>
      <c r="J26" s="119"/>
      <c r="K26" s="235"/>
      <c r="L26" s="236"/>
      <c r="M26" s="237"/>
      <c r="N26" s="237"/>
      <c r="O26" s="110"/>
    </row>
    <row r="27" spans="2:15" ht="15" customHeight="1" x14ac:dyDescent="0.55000000000000004">
      <c r="B27" s="353"/>
      <c r="C27" s="97" t="s">
        <v>178</v>
      </c>
      <c r="D27" s="84">
        <v>3.2</v>
      </c>
      <c r="E27" s="84">
        <v>4</v>
      </c>
      <c r="F27" s="84">
        <v>2.94</v>
      </c>
      <c r="G27" s="84">
        <v>3.68</v>
      </c>
      <c r="H27" s="110"/>
      <c r="I27" s="110"/>
      <c r="J27" s="97"/>
      <c r="K27" s="84"/>
      <c r="L27" s="84"/>
      <c r="M27" s="84"/>
      <c r="N27" s="84"/>
      <c r="O27" s="110"/>
    </row>
    <row r="28" spans="2:15" ht="15" customHeight="1" x14ac:dyDescent="0.55000000000000004">
      <c r="B28" s="353"/>
      <c r="C28" s="97" t="s">
        <v>181</v>
      </c>
      <c r="D28" s="85">
        <v>47.2</v>
      </c>
      <c r="E28" s="247">
        <v>52.84</v>
      </c>
      <c r="F28" s="247">
        <v>37.89</v>
      </c>
      <c r="G28" s="248">
        <v>41.74</v>
      </c>
      <c r="H28" s="110"/>
      <c r="I28" s="110"/>
      <c r="J28" s="97"/>
      <c r="K28" s="85"/>
      <c r="L28" s="247"/>
      <c r="M28" s="247"/>
      <c r="N28" s="248"/>
      <c r="O28" s="110"/>
    </row>
    <row r="29" spans="2:15" ht="15" customHeight="1" x14ac:dyDescent="0.55000000000000004">
      <c r="B29" s="353"/>
      <c r="C29" s="97" t="s">
        <v>179</v>
      </c>
      <c r="D29" s="84">
        <v>8.4</v>
      </c>
      <c r="E29" s="84">
        <v>9.24</v>
      </c>
      <c r="F29" s="62">
        <v>6.22</v>
      </c>
      <c r="G29" s="62">
        <v>6.84</v>
      </c>
      <c r="H29" s="110"/>
      <c r="I29" s="110"/>
      <c r="J29" s="97"/>
      <c r="K29" s="85"/>
      <c r="L29" s="247"/>
      <c r="M29" s="249"/>
      <c r="N29" s="250"/>
      <c r="O29" s="110"/>
    </row>
    <row r="30" spans="2:15" ht="15" customHeight="1" x14ac:dyDescent="0.55000000000000004">
      <c r="B30" s="353"/>
      <c r="C30" s="97" t="s">
        <v>205</v>
      </c>
      <c r="D30" s="169">
        <v>31</v>
      </c>
      <c r="E30" s="169">
        <v>36</v>
      </c>
      <c r="F30" s="169">
        <v>19.22</v>
      </c>
      <c r="G30" s="473">
        <v>22.32</v>
      </c>
      <c r="H30" s="110"/>
      <c r="I30" s="110"/>
      <c r="J30" s="97"/>
      <c r="K30" s="169"/>
      <c r="L30" s="169"/>
      <c r="M30" s="169"/>
      <c r="N30" s="473"/>
      <c r="O30" s="110"/>
    </row>
    <row r="31" spans="2:15" ht="15" customHeight="1" x14ac:dyDescent="0.55000000000000004">
      <c r="B31" s="353"/>
      <c r="C31" s="97" t="s">
        <v>17</v>
      </c>
      <c r="D31" s="37">
        <v>6</v>
      </c>
      <c r="E31" s="37">
        <v>8</v>
      </c>
      <c r="F31" s="37">
        <v>6</v>
      </c>
      <c r="G31" s="37">
        <v>8</v>
      </c>
      <c r="H31" s="110"/>
      <c r="I31" s="110"/>
      <c r="J31" s="97"/>
      <c r="K31" s="37"/>
      <c r="L31" s="37"/>
      <c r="M31" s="37"/>
      <c r="N31" s="37"/>
      <c r="O31" s="110"/>
    </row>
    <row r="32" spans="2:15" ht="15" customHeight="1" x14ac:dyDescent="0.55000000000000004">
      <c r="B32" s="353"/>
      <c r="C32" s="97" t="s">
        <v>54</v>
      </c>
      <c r="D32" s="37">
        <v>5</v>
      </c>
      <c r="E32" s="37">
        <v>6</v>
      </c>
      <c r="F32" s="37">
        <v>5</v>
      </c>
      <c r="G32" s="37">
        <v>6</v>
      </c>
      <c r="H32" s="110"/>
      <c r="I32" s="110"/>
      <c r="J32" s="97"/>
      <c r="K32" s="37"/>
      <c r="L32" s="37"/>
      <c r="M32" s="37"/>
      <c r="N32" s="37"/>
      <c r="O32" s="110"/>
    </row>
    <row r="33" spans="2:15" ht="15" customHeight="1" x14ac:dyDescent="0.55000000000000004">
      <c r="B33" s="353"/>
      <c r="C33" s="97" t="s">
        <v>183</v>
      </c>
      <c r="D33" s="37">
        <v>3</v>
      </c>
      <c r="E33" s="37">
        <v>3</v>
      </c>
      <c r="F33" s="37">
        <v>3</v>
      </c>
      <c r="G33" s="37">
        <v>3</v>
      </c>
      <c r="H33" s="110"/>
      <c r="I33" s="110"/>
      <c r="J33" s="97"/>
      <c r="K33" s="37"/>
      <c r="L33" s="37"/>
      <c r="M33" s="37"/>
      <c r="N33" s="37"/>
      <c r="O33" s="110"/>
    </row>
    <row r="34" spans="2:15" ht="15" customHeight="1" x14ac:dyDescent="0.55000000000000004">
      <c r="B34" s="353"/>
      <c r="C34" s="119" t="s">
        <v>11</v>
      </c>
      <c r="D34" s="37">
        <v>2</v>
      </c>
      <c r="E34" s="37">
        <v>2</v>
      </c>
      <c r="F34" s="37">
        <v>2</v>
      </c>
      <c r="G34" s="37">
        <v>2</v>
      </c>
      <c r="H34" s="110"/>
      <c r="I34" s="110"/>
      <c r="J34" s="97"/>
      <c r="K34" s="37"/>
      <c r="L34" s="37"/>
      <c r="M34" s="37"/>
      <c r="N34" s="37"/>
      <c r="O34" s="110"/>
    </row>
    <row r="35" spans="2:15" ht="15" customHeight="1" x14ac:dyDescent="0.55000000000000004">
      <c r="B35" s="353"/>
      <c r="C35" s="119" t="s">
        <v>274</v>
      </c>
      <c r="D35" s="84">
        <v>1</v>
      </c>
      <c r="E35" s="84">
        <v>1</v>
      </c>
      <c r="F35" s="84">
        <v>0.8</v>
      </c>
      <c r="G35" s="84">
        <v>0.8</v>
      </c>
      <c r="H35" s="110"/>
      <c r="I35" s="110"/>
      <c r="J35" s="119"/>
      <c r="K35" s="37"/>
      <c r="L35" s="37"/>
      <c r="M35" s="37"/>
      <c r="N35" s="37"/>
      <c r="O35" s="110"/>
    </row>
    <row r="36" spans="2:15" ht="15" customHeight="1" x14ac:dyDescent="0.55000000000000004">
      <c r="B36" s="353"/>
      <c r="C36" s="119" t="s">
        <v>275</v>
      </c>
      <c r="D36" s="84">
        <v>0.5</v>
      </c>
      <c r="E36" s="84">
        <v>5.5E-2</v>
      </c>
      <c r="F36" s="84">
        <v>0.44</v>
      </c>
      <c r="G36" s="84">
        <v>0.5</v>
      </c>
      <c r="H36" s="110"/>
      <c r="I36" s="110"/>
      <c r="J36" s="119"/>
      <c r="K36" s="84"/>
      <c r="L36" s="84"/>
      <c r="M36" s="84"/>
      <c r="N36" s="84"/>
      <c r="O36" s="110"/>
    </row>
    <row r="37" spans="2:15" ht="15" customHeight="1" x14ac:dyDescent="0.55000000000000004">
      <c r="B37" s="352" t="s">
        <v>216</v>
      </c>
      <c r="C37" s="474" t="s">
        <v>468</v>
      </c>
      <c r="D37" s="81"/>
      <c r="E37" s="180"/>
      <c r="F37" s="478">
        <v>150</v>
      </c>
      <c r="G37" s="478">
        <v>180</v>
      </c>
      <c r="H37" s="189">
        <v>9.8000000000000007</v>
      </c>
      <c r="I37" s="189">
        <v>11.7</v>
      </c>
      <c r="J37" s="165">
        <v>6</v>
      </c>
      <c r="K37" s="165">
        <v>7.2</v>
      </c>
      <c r="L37" s="165">
        <v>16.7</v>
      </c>
      <c r="M37" s="165">
        <v>20</v>
      </c>
      <c r="N37" s="165">
        <v>162</v>
      </c>
      <c r="O37" s="165">
        <v>194.4</v>
      </c>
    </row>
    <row r="38" spans="2:15" ht="15" customHeight="1" x14ac:dyDescent="0.55000000000000004">
      <c r="B38" s="352" t="s">
        <v>500</v>
      </c>
      <c r="C38" s="192" t="s">
        <v>536</v>
      </c>
      <c r="D38" s="262"/>
      <c r="E38" s="262"/>
      <c r="F38" s="262">
        <v>40</v>
      </c>
      <c r="G38" s="262">
        <v>60</v>
      </c>
      <c r="H38" s="101">
        <v>0.2</v>
      </c>
      <c r="I38" s="101">
        <v>0.4</v>
      </c>
      <c r="J38" s="101">
        <v>0</v>
      </c>
      <c r="K38" s="101">
        <v>0</v>
      </c>
      <c r="L38" s="101">
        <v>1.5</v>
      </c>
      <c r="M38" s="101">
        <v>2.2999999999999998</v>
      </c>
      <c r="N38" s="101">
        <v>5.6</v>
      </c>
      <c r="O38" s="101">
        <v>8.4</v>
      </c>
    </row>
    <row r="39" spans="2:15" ht="15" customHeight="1" x14ac:dyDescent="0.55000000000000004">
      <c r="B39" s="352"/>
      <c r="C39" s="119" t="s">
        <v>393</v>
      </c>
      <c r="D39" s="37">
        <v>63</v>
      </c>
      <c r="E39" s="92">
        <v>69</v>
      </c>
      <c r="F39" s="190">
        <v>39.06</v>
      </c>
      <c r="G39" s="190">
        <v>42.38</v>
      </c>
      <c r="H39" s="479"/>
      <c r="I39" s="479"/>
      <c r="J39" s="165"/>
      <c r="K39" s="165"/>
      <c r="L39" s="165"/>
      <c r="M39" s="165"/>
      <c r="N39" s="165"/>
      <c r="O39" s="165"/>
    </row>
    <row r="40" spans="2:15" ht="15" customHeight="1" x14ac:dyDescent="0.55000000000000004">
      <c r="B40" s="352"/>
      <c r="C40" s="119" t="s">
        <v>180</v>
      </c>
      <c r="D40" s="191">
        <v>108.75</v>
      </c>
      <c r="E40" s="82">
        <v>133.5</v>
      </c>
      <c r="F40" s="165">
        <v>100.05</v>
      </c>
      <c r="G40" s="165">
        <v>122.82</v>
      </c>
      <c r="H40" s="337"/>
      <c r="I40" s="337"/>
      <c r="J40" s="165"/>
      <c r="K40" s="165"/>
      <c r="L40" s="165"/>
      <c r="M40" s="165"/>
      <c r="N40" s="165"/>
      <c r="O40" s="165"/>
    </row>
    <row r="41" spans="2:15" ht="15" customHeight="1" x14ac:dyDescent="0.55000000000000004">
      <c r="B41" s="352"/>
      <c r="C41" s="119" t="s">
        <v>179</v>
      </c>
      <c r="D41" s="37">
        <v>6.72</v>
      </c>
      <c r="E41" s="37">
        <v>7.56</v>
      </c>
      <c r="F41" s="37">
        <v>4.97</v>
      </c>
      <c r="G41" s="92">
        <v>5.59</v>
      </c>
      <c r="H41" s="337"/>
      <c r="I41" s="337"/>
      <c r="J41" s="165"/>
      <c r="K41" s="165"/>
      <c r="L41" s="165"/>
      <c r="M41" s="165"/>
      <c r="N41" s="165"/>
      <c r="O41" s="165"/>
    </row>
    <row r="42" spans="2:15" ht="15" customHeight="1" x14ac:dyDescent="0.55000000000000004">
      <c r="B42" s="352"/>
      <c r="C42" s="119" t="s">
        <v>178</v>
      </c>
      <c r="D42" s="37">
        <v>7.2</v>
      </c>
      <c r="E42" s="37">
        <v>8</v>
      </c>
      <c r="F42" s="37">
        <v>6.62</v>
      </c>
      <c r="G42" s="92">
        <v>7.36</v>
      </c>
      <c r="H42" s="337"/>
      <c r="I42" s="337"/>
      <c r="J42" s="165"/>
      <c r="K42" s="165"/>
      <c r="L42" s="165"/>
      <c r="M42" s="165"/>
      <c r="N42" s="165"/>
      <c r="O42" s="165"/>
    </row>
    <row r="43" spans="2:15" ht="15" customHeight="1" x14ac:dyDescent="0.55000000000000004">
      <c r="B43" s="352"/>
      <c r="C43" s="118" t="s">
        <v>11</v>
      </c>
      <c r="D43" s="37">
        <v>2</v>
      </c>
      <c r="E43" s="92">
        <v>2</v>
      </c>
      <c r="F43" s="37">
        <v>2</v>
      </c>
      <c r="G43" s="92">
        <v>2</v>
      </c>
      <c r="H43" s="479"/>
      <c r="I43" s="479"/>
      <c r="J43" s="165"/>
      <c r="K43" s="165"/>
      <c r="L43" s="165"/>
      <c r="M43" s="165"/>
      <c r="N43" s="165"/>
      <c r="O43" s="165"/>
    </row>
    <row r="44" spans="2:15" ht="15" customHeight="1" x14ac:dyDescent="0.55000000000000004">
      <c r="B44" s="352"/>
      <c r="C44" s="118" t="s">
        <v>18</v>
      </c>
      <c r="D44" s="37">
        <v>5</v>
      </c>
      <c r="E44" s="92">
        <v>6</v>
      </c>
      <c r="F44" s="37">
        <v>5</v>
      </c>
      <c r="G44" s="92">
        <v>6</v>
      </c>
      <c r="H44" s="479"/>
      <c r="I44" s="479"/>
      <c r="J44" s="165"/>
      <c r="K44" s="165"/>
      <c r="L44" s="165"/>
      <c r="M44" s="165"/>
      <c r="N44" s="165"/>
      <c r="O44" s="165"/>
    </row>
    <row r="45" spans="2:15" ht="15" customHeight="1" x14ac:dyDescent="0.55000000000000004">
      <c r="B45" s="352"/>
      <c r="C45" s="90" t="s">
        <v>394</v>
      </c>
      <c r="D45" s="37">
        <v>8</v>
      </c>
      <c r="E45" s="92">
        <v>9</v>
      </c>
      <c r="F45" s="37">
        <v>5</v>
      </c>
      <c r="G45" s="92">
        <v>6</v>
      </c>
      <c r="H45" s="479"/>
      <c r="I45" s="479"/>
      <c r="J45" s="165"/>
      <c r="K45" s="165"/>
      <c r="L45" s="165"/>
      <c r="M45" s="165"/>
      <c r="N45" s="165"/>
      <c r="O45" s="165"/>
    </row>
    <row r="46" spans="2:15" ht="15" customHeight="1" x14ac:dyDescent="0.55000000000000004">
      <c r="B46" s="352"/>
      <c r="C46" s="90" t="s">
        <v>292</v>
      </c>
      <c r="D46" s="37">
        <v>2</v>
      </c>
      <c r="E46" s="92">
        <v>2</v>
      </c>
      <c r="F46" s="37">
        <v>2</v>
      </c>
      <c r="G46" s="92">
        <v>2</v>
      </c>
      <c r="H46" s="479"/>
      <c r="I46" s="479"/>
      <c r="J46" s="165"/>
      <c r="K46" s="165"/>
      <c r="L46" s="165"/>
      <c r="M46" s="165"/>
      <c r="N46" s="165"/>
      <c r="O46" s="165"/>
    </row>
    <row r="47" spans="2:15" ht="15" customHeight="1" thickBot="1" x14ac:dyDescent="0.6">
      <c r="B47" s="352"/>
      <c r="C47" s="90" t="s">
        <v>245</v>
      </c>
      <c r="D47" s="37">
        <v>3</v>
      </c>
      <c r="E47" s="92">
        <v>3</v>
      </c>
      <c r="F47" s="37">
        <v>3</v>
      </c>
      <c r="G47" s="92">
        <v>3</v>
      </c>
      <c r="H47" s="480"/>
      <c r="I47" s="480"/>
      <c r="J47" s="481"/>
      <c r="K47" s="481"/>
      <c r="L47" s="481"/>
      <c r="M47" s="481"/>
      <c r="N47" s="481"/>
      <c r="O47" s="481"/>
    </row>
    <row r="48" spans="2:15" ht="15" customHeight="1" thickBot="1" x14ac:dyDescent="0.6">
      <c r="B48" s="153"/>
      <c r="C48" s="98" t="s">
        <v>538</v>
      </c>
      <c r="D48" s="82">
        <v>50</v>
      </c>
      <c r="E48" s="89">
        <v>75</v>
      </c>
      <c r="F48" s="82">
        <v>40</v>
      </c>
      <c r="G48" s="82">
        <v>60</v>
      </c>
      <c r="H48" s="101"/>
      <c r="I48" s="101"/>
      <c r="J48" s="101"/>
      <c r="K48" s="101"/>
      <c r="L48" s="101"/>
      <c r="M48" s="101"/>
      <c r="N48" s="101"/>
      <c r="O48" s="101"/>
    </row>
    <row r="49" spans="2:15" ht="15" customHeight="1" thickBot="1" x14ac:dyDescent="0.6">
      <c r="B49" s="351" t="s">
        <v>96</v>
      </c>
      <c r="C49" s="192" t="s">
        <v>242</v>
      </c>
      <c r="D49" s="37"/>
      <c r="E49" s="37"/>
      <c r="F49" s="258">
        <v>180</v>
      </c>
      <c r="G49" s="258">
        <v>200</v>
      </c>
      <c r="H49" s="218">
        <v>0.1</v>
      </c>
      <c r="I49" s="218">
        <v>0.1</v>
      </c>
      <c r="J49" s="218">
        <v>0.1</v>
      </c>
      <c r="K49" s="218">
        <v>0.1</v>
      </c>
      <c r="L49" s="295">
        <v>19.600000000000001</v>
      </c>
      <c r="M49" s="218">
        <v>21.8</v>
      </c>
      <c r="N49" s="218">
        <v>74.5</v>
      </c>
      <c r="O49" s="218">
        <v>82.8</v>
      </c>
    </row>
    <row r="50" spans="2:15" ht="15" customHeight="1" thickBot="1" x14ac:dyDescent="0.6">
      <c r="B50" s="454"/>
      <c r="C50" s="286" t="s">
        <v>243</v>
      </c>
      <c r="D50" s="118">
        <v>12.75</v>
      </c>
      <c r="E50" s="118">
        <v>13.75</v>
      </c>
      <c r="F50" s="720">
        <v>12</v>
      </c>
      <c r="G50" s="650">
        <v>13</v>
      </c>
      <c r="H50" s="455"/>
      <c r="I50" s="455"/>
      <c r="J50" s="455"/>
      <c r="K50" s="455"/>
      <c r="L50" s="455"/>
      <c r="M50" s="455"/>
      <c r="N50" s="455"/>
      <c r="O50" s="455"/>
    </row>
    <row r="51" spans="2:15" ht="15" customHeight="1" thickBot="1" x14ac:dyDescent="0.6">
      <c r="B51" s="454"/>
      <c r="C51" s="375" t="s">
        <v>369</v>
      </c>
      <c r="D51" s="376">
        <v>12.6</v>
      </c>
      <c r="E51" s="377">
        <v>13.65</v>
      </c>
      <c r="F51" s="721"/>
      <c r="G51" s="723"/>
      <c r="H51" s="455"/>
      <c r="I51" s="455"/>
      <c r="J51" s="455"/>
      <c r="K51" s="455"/>
      <c r="L51" s="455"/>
      <c r="M51" s="455"/>
      <c r="N51" s="455"/>
      <c r="O51" s="455"/>
    </row>
    <row r="52" spans="2:15" ht="15" customHeight="1" thickBot="1" x14ac:dyDescent="0.6">
      <c r="B52" s="454"/>
      <c r="C52" s="378" t="s">
        <v>370</v>
      </c>
      <c r="D52" s="379">
        <v>12.12</v>
      </c>
      <c r="E52" s="379">
        <v>13.13</v>
      </c>
      <c r="F52" s="721"/>
      <c r="G52" s="723"/>
      <c r="H52" s="455"/>
      <c r="I52" s="455"/>
      <c r="J52" s="455"/>
      <c r="K52" s="455"/>
      <c r="L52" s="455"/>
      <c r="M52" s="455"/>
      <c r="N52" s="455"/>
      <c r="O52" s="455"/>
    </row>
    <row r="53" spans="2:15" ht="15" customHeight="1" thickBot="1" x14ac:dyDescent="0.6">
      <c r="B53" s="454"/>
      <c r="C53" s="378" t="s">
        <v>371</v>
      </c>
      <c r="D53" s="380">
        <v>13.2</v>
      </c>
      <c r="E53" s="380">
        <v>14.3</v>
      </c>
      <c r="F53" s="721"/>
      <c r="G53" s="723"/>
      <c r="H53" s="455"/>
      <c r="I53" s="455"/>
      <c r="J53" s="455"/>
      <c r="K53" s="455"/>
      <c r="L53" s="455"/>
      <c r="M53" s="455"/>
      <c r="N53" s="455"/>
      <c r="O53" s="455"/>
    </row>
    <row r="54" spans="2:15" ht="15" customHeight="1" thickBot="1" x14ac:dyDescent="0.6">
      <c r="B54" s="454"/>
      <c r="C54" s="378" t="s">
        <v>372</v>
      </c>
      <c r="D54" s="379">
        <v>13.8</v>
      </c>
      <c r="E54" s="379">
        <v>14.95</v>
      </c>
      <c r="F54" s="722"/>
      <c r="G54" s="724"/>
      <c r="H54" s="455"/>
      <c r="I54" s="455"/>
      <c r="J54" s="455"/>
      <c r="K54" s="455"/>
      <c r="L54" s="455"/>
      <c r="M54" s="455"/>
      <c r="N54" s="455"/>
      <c r="O54" s="455"/>
    </row>
    <row r="55" spans="2:15" ht="15" customHeight="1" x14ac:dyDescent="0.55000000000000004">
      <c r="B55" s="351"/>
      <c r="C55" s="285" t="s">
        <v>20</v>
      </c>
      <c r="D55" s="62">
        <v>8</v>
      </c>
      <c r="E55" s="111">
        <v>9</v>
      </c>
      <c r="F55" s="62">
        <v>8</v>
      </c>
      <c r="G55" s="111">
        <v>9</v>
      </c>
      <c r="H55" s="110"/>
      <c r="I55" s="110"/>
      <c r="J55" s="110"/>
      <c r="K55" s="110"/>
      <c r="L55" s="110"/>
      <c r="M55" s="110"/>
      <c r="N55" s="110"/>
      <c r="O55" s="110"/>
    </row>
    <row r="56" spans="2:15" ht="15" customHeight="1" x14ac:dyDescent="0.55000000000000004">
      <c r="B56" s="216"/>
      <c r="C56" s="301" t="s">
        <v>21</v>
      </c>
      <c r="D56" s="266"/>
      <c r="E56" s="266"/>
      <c r="F56" s="266">
        <f t="shared" ref="F56:O56" si="2">F24+F49+F68+F37+F38</f>
        <v>558.64</v>
      </c>
      <c r="G56" s="266">
        <f t="shared" si="2"/>
        <v>662.09</v>
      </c>
      <c r="H56" s="266">
        <f t="shared" si="2"/>
        <v>12</v>
      </c>
      <c r="I56" s="266">
        <f t="shared" si="2"/>
        <v>15.2</v>
      </c>
      <c r="J56" s="266">
        <f t="shared" si="2"/>
        <v>7.6</v>
      </c>
      <c r="K56" s="266">
        <f t="shared" si="2"/>
        <v>9.6</v>
      </c>
      <c r="L56" s="266">
        <f t="shared" si="2"/>
        <v>40.5</v>
      </c>
      <c r="M56" s="266">
        <f t="shared" si="2"/>
        <v>48.4</v>
      </c>
      <c r="N56" s="266">
        <f t="shared" si="2"/>
        <v>272.90000000000003</v>
      </c>
      <c r="O56" s="266">
        <f t="shared" si="2"/>
        <v>334.9</v>
      </c>
    </row>
    <row r="57" spans="2:15" ht="15" customHeight="1" x14ac:dyDescent="0.55000000000000004">
      <c r="B57" s="216"/>
      <c r="C57" s="314" t="s">
        <v>22</v>
      </c>
      <c r="D57" s="477"/>
      <c r="E57" s="477"/>
      <c r="F57" s="266"/>
      <c r="G57" s="320"/>
      <c r="H57" s="165"/>
      <c r="I57" s="165"/>
      <c r="J57" s="165"/>
      <c r="K57" s="165"/>
      <c r="L57" s="165"/>
      <c r="M57" s="165"/>
      <c r="N57" s="165"/>
      <c r="O57" s="165"/>
    </row>
    <row r="58" spans="2:15" ht="15" customHeight="1" x14ac:dyDescent="0.55000000000000004">
      <c r="B58" s="482" t="s">
        <v>232</v>
      </c>
      <c r="C58" s="463" t="s">
        <v>348</v>
      </c>
      <c r="D58" s="311"/>
      <c r="E58" s="311"/>
      <c r="F58" s="311">
        <v>40</v>
      </c>
      <c r="G58" s="311">
        <v>60</v>
      </c>
      <c r="H58" s="101">
        <v>0.35</v>
      </c>
      <c r="I58" s="101">
        <v>0.52</v>
      </c>
      <c r="J58" s="101">
        <v>2.0699999999999998</v>
      </c>
      <c r="K58" s="101">
        <v>3.12</v>
      </c>
      <c r="L58" s="101">
        <v>5.01</v>
      </c>
      <c r="M58" s="101">
        <v>7.52</v>
      </c>
      <c r="N58" s="101">
        <v>28.52</v>
      </c>
      <c r="O58" s="101">
        <v>42.78</v>
      </c>
    </row>
    <row r="59" spans="2:15" ht="15" customHeight="1" x14ac:dyDescent="0.55000000000000004">
      <c r="B59" s="483"/>
      <c r="C59" s="165" t="s">
        <v>178</v>
      </c>
      <c r="D59" s="101">
        <v>7.2</v>
      </c>
      <c r="E59" s="101">
        <v>8</v>
      </c>
      <c r="F59" s="101">
        <v>6.62</v>
      </c>
      <c r="G59" s="101">
        <v>7.36</v>
      </c>
      <c r="H59" s="101"/>
      <c r="I59" s="101"/>
      <c r="J59" s="101"/>
      <c r="K59" s="101"/>
      <c r="L59" s="101"/>
      <c r="M59" s="101"/>
      <c r="N59" s="101"/>
      <c r="O59" s="101"/>
    </row>
    <row r="60" spans="2:15" ht="15" customHeight="1" x14ac:dyDescent="0.55000000000000004">
      <c r="B60" s="483"/>
      <c r="C60" s="82" t="s">
        <v>20</v>
      </c>
      <c r="D60" s="101">
        <v>0.5</v>
      </c>
      <c r="E60" s="101">
        <v>0.5</v>
      </c>
      <c r="F60" s="101">
        <v>0.5</v>
      </c>
      <c r="G60" s="101">
        <v>0.5</v>
      </c>
      <c r="H60" s="101"/>
      <c r="I60" s="101"/>
      <c r="J60" s="101"/>
      <c r="K60" s="101"/>
      <c r="L60" s="101"/>
      <c r="M60" s="101"/>
      <c r="N60" s="101"/>
      <c r="O60" s="101"/>
    </row>
    <row r="61" spans="2:15" ht="15" customHeight="1" x14ac:dyDescent="0.55000000000000004">
      <c r="B61" s="483"/>
      <c r="C61" s="82" t="s">
        <v>317</v>
      </c>
      <c r="D61" s="101">
        <v>15</v>
      </c>
      <c r="E61" s="101">
        <v>16</v>
      </c>
      <c r="F61" s="101">
        <v>10.5</v>
      </c>
      <c r="G61" s="101">
        <v>11.2</v>
      </c>
      <c r="H61" s="101"/>
      <c r="I61" s="101"/>
      <c r="J61" s="101"/>
      <c r="K61" s="101"/>
      <c r="L61" s="101"/>
      <c r="M61" s="101"/>
      <c r="N61" s="101"/>
      <c r="O61" s="101"/>
    </row>
    <row r="62" spans="2:15" ht="15" customHeight="1" x14ac:dyDescent="0.55000000000000004">
      <c r="B62" s="483"/>
      <c r="C62" s="82" t="s">
        <v>280</v>
      </c>
      <c r="D62" s="84">
        <v>23</v>
      </c>
      <c r="E62" s="84">
        <v>32</v>
      </c>
      <c r="F62" s="123">
        <v>18.399999999999999</v>
      </c>
      <c r="G62" s="123">
        <v>25.6</v>
      </c>
      <c r="H62" s="101"/>
      <c r="I62" s="101"/>
      <c r="J62" s="101"/>
      <c r="K62" s="101"/>
      <c r="L62" s="101"/>
      <c r="M62" s="101"/>
      <c r="N62" s="101"/>
      <c r="O62" s="101"/>
    </row>
    <row r="63" spans="2:15" ht="15" customHeight="1" x14ac:dyDescent="0.55000000000000004">
      <c r="B63" s="483"/>
      <c r="C63" s="82" t="s">
        <v>273</v>
      </c>
      <c r="D63" s="84">
        <v>25</v>
      </c>
      <c r="E63" s="84">
        <v>32</v>
      </c>
      <c r="F63" s="123">
        <v>21.25</v>
      </c>
      <c r="G63" s="123">
        <v>27.2</v>
      </c>
      <c r="H63" s="101"/>
      <c r="I63" s="101"/>
      <c r="J63" s="101"/>
      <c r="K63" s="101"/>
      <c r="L63" s="101"/>
      <c r="M63" s="101"/>
      <c r="N63" s="101"/>
      <c r="O63" s="101"/>
    </row>
    <row r="64" spans="2:15" ht="15" customHeight="1" x14ac:dyDescent="0.55000000000000004">
      <c r="B64" s="483"/>
      <c r="C64" s="83" t="s">
        <v>183</v>
      </c>
      <c r="D64" s="101">
        <v>1</v>
      </c>
      <c r="E64" s="101">
        <v>2</v>
      </c>
      <c r="F64" s="101">
        <v>1</v>
      </c>
      <c r="G64" s="101">
        <v>2</v>
      </c>
      <c r="H64" s="101"/>
      <c r="I64" s="101"/>
      <c r="J64" s="101"/>
      <c r="K64" s="101"/>
      <c r="L64" s="101"/>
      <c r="M64" s="101"/>
      <c r="N64" s="101"/>
      <c r="O64" s="101"/>
    </row>
    <row r="65" spans="2:15" ht="15" customHeight="1" x14ac:dyDescent="0.55000000000000004">
      <c r="B65" s="483"/>
      <c r="C65" s="119" t="s">
        <v>274</v>
      </c>
      <c r="D65" s="84">
        <v>4</v>
      </c>
      <c r="E65" s="85">
        <v>4</v>
      </c>
      <c r="F65" s="101">
        <v>3.2</v>
      </c>
      <c r="G65" s="101">
        <v>3.2</v>
      </c>
      <c r="H65" s="101"/>
      <c r="I65" s="101"/>
      <c r="J65" s="101"/>
      <c r="K65" s="101"/>
      <c r="L65" s="101"/>
      <c r="M65" s="101"/>
      <c r="N65" s="101"/>
      <c r="O65" s="101"/>
    </row>
    <row r="66" spans="2:15" ht="15" customHeight="1" x14ac:dyDescent="0.55000000000000004">
      <c r="B66" s="483"/>
      <c r="C66" s="122" t="s">
        <v>282</v>
      </c>
      <c r="D66" s="84">
        <v>1.4</v>
      </c>
      <c r="E66" s="84">
        <v>1.4</v>
      </c>
      <c r="F66" s="84">
        <v>1.26</v>
      </c>
      <c r="G66" s="84">
        <v>1.26</v>
      </c>
      <c r="H66" s="101"/>
      <c r="I66" s="101"/>
      <c r="J66" s="101"/>
      <c r="K66" s="101"/>
      <c r="L66" s="101"/>
      <c r="M66" s="101"/>
      <c r="N66" s="101"/>
      <c r="O66" s="101"/>
    </row>
    <row r="67" spans="2:15" ht="16.5" customHeight="1" x14ac:dyDescent="0.55000000000000004">
      <c r="B67" s="353" t="s">
        <v>270</v>
      </c>
      <c r="C67" s="301" t="s">
        <v>237</v>
      </c>
      <c r="D67" s="292"/>
      <c r="E67" s="292"/>
      <c r="F67" s="484">
        <v>150</v>
      </c>
      <c r="G67" s="484">
        <v>180</v>
      </c>
      <c r="H67" s="110">
        <v>7.8</v>
      </c>
      <c r="I67" s="165">
        <v>9.4</v>
      </c>
      <c r="J67" s="165">
        <v>2.9</v>
      </c>
      <c r="K67" s="165">
        <v>3.48</v>
      </c>
      <c r="L67" s="165">
        <v>9.5</v>
      </c>
      <c r="M67" s="165">
        <v>11.4</v>
      </c>
      <c r="N67" s="165">
        <v>45</v>
      </c>
      <c r="O67" s="165">
        <v>58.5</v>
      </c>
    </row>
    <row r="68" spans="2:15" ht="16.5" customHeight="1" x14ac:dyDescent="0.55000000000000004">
      <c r="B68" s="353"/>
      <c r="C68" s="119" t="s">
        <v>180</v>
      </c>
      <c r="D68" s="84">
        <v>42</v>
      </c>
      <c r="E68" s="84">
        <v>45.75</v>
      </c>
      <c r="F68" s="84">
        <v>38.64</v>
      </c>
      <c r="G68" s="84">
        <v>42.09</v>
      </c>
      <c r="H68" s="110"/>
      <c r="I68" s="165"/>
      <c r="J68" s="165"/>
      <c r="K68" s="165"/>
      <c r="L68" s="165"/>
      <c r="M68" s="165"/>
      <c r="N68" s="165"/>
      <c r="O68" s="165"/>
    </row>
    <row r="69" spans="2:15" ht="15" customHeight="1" x14ac:dyDescent="0.55000000000000004">
      <c r="B69" s="353"/>
      <c r="C69" s="119" t="s">
        <v>178</v>
      </c>
      <c r="D69" s="82">
        <v>3.2</v>
      </c>
      <c r="E69" s="82">
        <v>4</v>
      </c>
      <c r="F69" s="82">
        <v>2.94</v>
      </c>
      <c r="G69" s="82">
        <v>3.68</v>
      </c>
      <c r="H69" s="165"/>
      <c r="I69" s="165"/>
      <c r="J69" s="165"/>
      <c r="K69" s="165"/>
      <c r="L69" s="165"/>
      <c r="M69" s="165"/>
      <c r="N69" s="165"/>
      <c r="O69" s="165"/>
    </row>
    <row r="70" spans="2:15" ht="15" customHeight="1" x14ac:dyDescent="0.55000000000000004">
      <c r="B70" s="412"/>
      <c r="C70" s="119" t="s">
        <v>179</v>
      </c>
      <c r="D70" s="82">
        <v>3.02</v>
      </c>
      <c r="E70" s="82">
        <v>4.2</v>
      </c>
      <c r="F70" s="82">
        <v>2.2400000000000002</v>
      </c>
      <c r="G70" s="82">
        <v>3.11</v>
      </c>
      <c r="H70" s="165"/>
      <c r="I70" s="165"/>
      <c r="J70" s="165"/>
      <c r="K70" s="165"/>
      <c r="L70" s="165"/>
      <c r="M70" s="165"/>
      <c r="N70" s="165"/>
      <c r="O70" s="165"/>
    </row>
    <row r="71" spans="2:15" ht="15" customHeight="1" x14ac:dyDescent="0.55000000000000004">
      <c r="B71" s="353"/>
      <c r="C71" s="119" t="s">
        <v>11</v>
      </c>
      <c r="D71" s="82">
        <v>2</v>
      </c>
      <c r="E71" s="82">
        <v>2</v>
      </c>
      <c r="F71" s="82">
        <v>2</v>
      </c>
      <c r="G71" s="82">
        <v>2</v>
      </c>
      <c r="H71" s="165"/>
      <c r="I71" s="165"/>
      <c r="J71" s="165"/>
      <c r="K71" s="165"/>
      <c r="L71" s="165"/>
      <c r="M71" s="165"/>
      <c r="N71" s="165"/>
      <c r="O71" s="165"/>
    </row>
    <row r="72" spans="2:15" ht="15" customHeight="1" x14ac:dyDescent="0.55000000000000004">
      <c r="B72" s="216"/>
      <c r="C72" s="119" t="s">
        <v>35</v>
      </c>
      <c r="D72" s="82">
        <v>4</v>
      </c>
      <c r="E72" s="82">
        <v>5</v>
      </c>
      <c r="F72" s="82">
        <v>4</v>
      </c>
      <c r="G72" s="82">
        <v>5</v>
      </c>
      <c r="H72" s="165"/>
      <c r="I72" s="165"/>
      <c r="J72" s="165"/>
      <c r="K72" s="165"/>
      <c r="L72" s="165"/>
      <c r="M72" s="165"/>
      <c r="N72" s="165"/>
      <c r="O72" s="165"/>
    </row>
    <row r="73" spans="2:15" ht="15" customHeight="1" x14ac:dyDescent="0.55000000000000004">
      <c r="B73" s="216"/>
      <c r="C73" s="119" t="s">
        <v>207</v>
      </c>
      <c r="D73" s="82">
        <v>30</v>
      </c>
      <c r="E73" s="82">
        <v>30</v>
      </c>
      <c r="F73" s="82">
        <v>30</v>
      </c>
      <c r="G73" s="82">
        <v>30</v>
      </c>
      <c r="H73" s="165"/>
      <c r="I73" s="165"/>
      <c r="J73" s="165"/>
      <c r="K73" s="165"/>
      <c r="L73" s="165"/>
      <c r="M73" s="165"/>
      <c r="N73" s="165"/>
      <c r="O73" s="165"/>
    </row>
    <row r="74" spans="2:15" ht="15" customHeight="1" x14ac:dyDescent="0.55000000000000004">
      <c r="B74" s="216"/>
      <c r="C74" s="83" t="s">
        <v>183</v>
      </c>
      <c r="D74" s="82">
        <v>2</v>
      </c>
      <c r="E74" s="82">
        <v>2</v>
      </c>
      <c r="F74" s="82">
        <v>2</v>
      </c>
      <c r="G74" s="82">
        <v>2</v>
      </c>
      <c r="H74" s="165"/>
      <c r="I74" s="165"/>
      <c r="J74" s="165"/>
      <c r="K74" s="165"/>
      <c r="L74" s="165"/>
      <c r="M74" s="165"/>
      <c r="N74" s="165"/>
      <c r="O74" s="165"/>
    </row>
    <row r="75" spans="2:15" ht="15" customHeight="1" x14ac:dyDescent="0.55000000000000004">
      <c r="B75" s="216"/>
      <c r="C75" s="119" t="s">
        <v>274</v>
      </c>
      <c r="D75" s="84">
        <v>1</v>
      </c>
      <c r="E75" s="84">
        <v>1</v>
      </c>
      <c r="F75" s="84">
        <v>0.8</v>
      </c>
      <c r="G75" s="84">
        <v>0.8</v>
      </c>
      <c r="H75" s="165"/>
      <c r="I75" s="165"/>
      <c r="J75" s="165"/>
      <c r="K75" s="165"/>
      <c r="L75" s="165"/>
      <c r="M75" s="165"/>
      <c r="N75" s="165"/>
      <c r="O75" s="165"/>
    </row>
    <row r="76" spans="2:15" ht="15" customHeight="1" thickBot="1" x14ac:dyDescent="0.6">
      <c r="B76" s="216"/>
      <c r="C76" s="119" t="s">
        <v>275</v>
      </c>
      <c r="D76" s="84">
        <v>0.5</v>
      </c>
      <c r="E76" s="84">
        <v>0.55000000000000004</v>
      </c>
      <c r="F76" s="84">
        <v>0.44</v>
      </c>
      <c r="G76" s="84">
        <v>0.5</v>
      </c>
      <c r="H76" s="165"/>
      <c r="I76" s="165"/>
      <c r="J76" s="165"/>
      <c r="K76" s="165"/>
      <c r="L76" s="165"/>
      <c r="M76" s="165"/>
      <c r="N76" s="165"/>
      <c r="O76" s="165"/>
    </row>
    <row r="77" spans="2:15" ht="15" customHeight="1" thickBot="1" x14ac:dyDescent="0.6">
      <c r="B77" s="482" t="s">
        <v>445</v>
      </c>
      <c r="C77" s="296" t="s">
        <v>57</v>
      </c>
      <c r="D77" s="292"/>
      <c r="E77" s="292"/>
      <c r="F77" s="292">
        <v>60</v>
      </c>
      <c r="G77" s="292">
        <v>80</v>
      </c>
      <c r="H77" s="218">
        <v>3.02</v>
      </c>
      <c r="I77" s="218">
        <v>4.03</v>
      </c>
      <c r="J77" s="218">
        <v>8.3699999999999992</v>
      </c>
      <c r="K77" s="218">
        <v>11.69</v>
      </c>
      <c r="L77" s="295">
        <v>39.9</v>
      </c>
      <c r="M77" s="218">
        <v>53.2</v>
      </c>
      <c r="N77" s="299">
        <v>288</v>
      </c>
      <c r="O77" s="299">
        <v>384</v>
      </c>
    </row>
    <row r="78" spans="2:15" ht="15" customHeight="1" thickBot="1" x14ac:dyDescent="0.6">
      <c r="B78" s="216"/>
      <c r="C78" s="120" t="s">
        <v>199</v>
      </c>
      <c r="D78" s="84">
        <v>1</v>
      </c>
      <c r="E78" s="85">
        <v>1.25</v>
      </c>
      <c r="F78" s="84">
        <v>1</v>
      </c>
      <c r="G78" s="85">
        <v>1.25</v>
      </c>
      <c r="H78" s="471"/>
      <c r="I78" s="471"/>
      <c r="J78" s="471"/>
      <c r="K78" s="471"/>
      <c r="L78" s="472"/>
      <c r="M78" s="471"/>
      <c r="N78" s="299"/>
      <c r="O78" s="299"/>
    </row>
    <row r="79" spans="2:15" ht="15" customHeight="1" x14ac:dyDescent="0.55000000000000004">
      <c r="B79" s="216"/>
      <c r="C79" s="210" t="s">
        <v>322</v>
      </c>
      <c r="D79" s="84">
        <v>20</v>
      </c>
      <c r="E79" s="85">
        <v>25</v>
      </c>
      <c r="F79" s="84">
        <v>20</v>
      </c>
      <c r="G79" s="85">
        <v>25</v>
      </c>
      <c r="H79" s="82"/>
      <c r="I79" s="165"/>
      <c r="J79" s="165"/>
      <c r="K79" s="165"/>
      <c r="L79" s="165"/>
      <c r="M79" s="165"/>
      <c r="N79" s="165"/>
      <c r="O79" s="165"/>
    </row>
    <row r="80" spans="2:15" ht="15" customHeight="1" x14ac:dyDescent="0.55000000000000004">
      <c r="B80" s="216"/>
      <c r="C80" s="120" t="s">
        <v>19</v>
      </c>
      <c r="D80" s="84">
        <v>34</v>
      </c>
      <c r="E80" s="85">
        <v>34</v>
      </c>
      <c r="F80" s="84">
        <v>34</v>
      </c>
      <c r="G80" s="85">
        <v>34</v>
      </c>
      <c r="H80" s="82"/>
      <c r="I80" s="165"/>
      <c r="J80" s="165"/>
      <c r="K80" s="165"/>
      <c r="L80" s="165"/>
      <c r="M80" s="165"/>
      <c r="N80" s="165"/>
      <c r="O80" s="165"/>
    </row>
    <row r="81" spans="2:15" ht="15" customHeight="1" x14ac:dyDescent="0.55000000000000004">
      <c r="B81" s="216"/>
      <c r="C81" s="120" t="s">
        <v>11</v>
      </c>
      <c r="D81" s="84">
        <v>2</v>
      </c>
      <c r="E81" s="85">
        <v>2</v>
      </c>
      <c r="F81" s="84">
        <v>2</v>
      </c>
      <c r="G81" s="85">
        <v>2</v>
      </c>
      <c r="H81" s="82"/>
      <c r="I81" s="165"/>
      <c r="J81" s="165"/>
      <c r="K81" s="165"/>
      <c r="L81" s="165"/>
      <c r="M81" s="165"/>
      <c r="N81" s="165"/>
      <c r="O81" s="165"/>
    </row>
    <row r="82" spans="2:15" ht="15" customHeight="1" x14ac:dyDescent="0.55000000000000004">
      <c r="B82" s="216"/>
      <c r="C82" s="120" t="s">
        <v>39</v>
      </c>
      <c r="D82" s="84">
        <v>10</v>
      </c>
      <c r="E82" s="85">
        <v>15</v>
      </c>
      <c r="F82" s="84">
        <v>10</v>
      </c>
      <c r="G82" s="85">
        <v>15</v>
      </c>
      <c r="H82" s="82"/>
      <c r="I82" s="165"/>
      <c r="J82" s="165"/>
      <c r="K82" s="165"/>
      <c r="L82" s="165"/>
      <c r="M82" s="165"/>
      <c r="N82" s="165"/>
      <c r="O82" s="165"/>
    </row>
    <row r="83" spans="2:15" ht="15" customHeight="1" x14ac:dyDescent="0.55000000000000004">
      <c r="B83" s="216"/>
      <c r="C83" s="120" t="s">
        <v>20</v>
      </c>
      <c r="D83" s="84">
        <v>2</v>
      </c>
      <c r="E83" s="85">
        <v>3</v>
      </c>
      <c r="F83" s="84">
        <v>2</v>
      </c>
      <c r="G83" s="85">
        <v>3</v>
      </c>
      <c r="H83" s="82"/>
      <c r="I83" s="165"/>
      <c r="J83" s="165"/>
      <c r="K83" s="165"/>
      <c r="L83" s="165"/>
      <c r="M83" s="165"/>
      <c r="N83" s="165"/>
      <c r="O83" s="165"/>
    </row>
    <row r="84" spans="2:15" ht="15" customHeight="1" x14ac:dyDescent="0.55000000000000004">
      <c r="B84" s="216"/>
      <c r="C84" s="120" t="s">
        <v>48</v>
      </c>
      <c r="D84" s="204">
        <v>11</v>
      </c>
      <c r="E84" s="204">
        <v>11</v>
      </c>
      <c r="F84" s="204">
        <v>9.24</v>
      </c>
      <c r="G84" s="204">
        <v>9.24</v>
      </c>
      <c r="H84" s="82"/>
      <c r="I84" s="165"/>
      <c r="J84" s="165"/>
      <c r="K84" s="165"/>
      <c r="L84" s="165"/>
      <c r="M84" s="165"/>
      <c r="N84" s="165"/>
      <c r="O84" s="165"/>
    </row>
    <row r="85" spans="2:15" ht="15" customHeight="1" x14ac:dyDescent="0.55000000000000004">
      <c r="B85" s="216"/>
      <c r="C85" s="124" t="s">
        <v>247</v>
      </c>
      <c r="D85" s="182">
        <v>0.02</v>
      </c>
      <c r="E85" s="183">
        <v>0.03</v>
      </c>
      <c r="F85" s="182">
        <v>0.02</v>
      </c>
      <c r="G85" s="183">
        <v>0.03</v>
      </c>
      <c r="H85" s="297"/>
      <c r="I85" s="297"/>
      <c r="J85" s="297"/>
      <c r="K85" s="297"/>
      <c r="L85" s="297"/>
      <c r="M85" s="297"/>
      <c r="N85" s="297"/>
      <c r="O85" s="297"/>
    </row>
    <row r="86" spans="2:15" ht="15" customHeight="1" x14ac:dyDescent="0.55000000000000004">
      <c r="B86" s="364" t="s">
        <v>215</v>
      </c>
      <c r="C86" s="301" t="s">
        <v>34</v>
      </c>
      <c r="D86" s="258"/>
      <c r="E86" s="258"/>
      <c r="F86" s="258">
        <v>180</v>
      </c>
      <c r="G86" s="258">
        <v>200</v>
      </c>
      <c r="H86" s="189">
        <v>0.5</v>
      </c>
      <c r="I86" s="189">
        <v>0.6</v>
      </c>
      <c r="J86" s="189">
        <v>0</v>
      </c>
      <c r="K86" s="189">
        <v>0</v>
      </c>
      <c r="L86" s="189">
        <v>26.1</v>
      </c>
      <c r="M86" s="189">
        <v>29</v>
      </c>
      <c r="N86" s="297">
        <v>100.1</v>
      </c>
      <c r="O86" s="297">
        <v>111.2</v>
      </c>
    </row>
    <row r="87" spans="2:15" ht="15" customHeight="1" x14ac:dyDescent="0.55000000000000004">
      <c r="B87" s="353"/>
      <c r="C87" s="119" t="s">
        <v>16</v>
      </c>
      <c r="D87" s="84">
        <v>8</v>
      </c>
      <c r="E87" s="84">
        <v>9</v>
      </c>
      <c r="F87" s="84">
        <v>7.2</v>
      </c>
      <c r="G87" s="84">
        <v>8.5500000000000007</v>
      </c>
      <c r="H87" s="101"/>
      <c r="I87" s="101"/>
      <c r="J87" s="101"/>
      <c r="K87" s="101"/>
      <c r="L87" s="101"/>
      <c r="M87" s="101"/>
      <c r="N87" s="101"/>
      <c r="O87" s="101"/>
    </row>
    <row r="88" spans="2:15" ht="15" customHeight="1" x14ac:dyDescent="0.55000000000000004">
      <c r="B88" s="353"/>
      <c r="C88" s="119" t="s">
        <v>20</v>
      </c>
      <c r="D88" s="84">
        <v>8</v>
      </c>
      <c r="E88" s="84">
        <v>9</v>
      </c>
      <c r="F88" s="84">
        <v>8</v>
      </c>
      <c r="G88" s="84">
        <v>9</v>
      </c>
      <c r="H88" s="101"/>
      <c r="I88" s="101"/>
      <c r="J88" s="101"/>
      <c r="K88" s="101"/>
      <c r="L88" s="101"/>
      <c r="M88" s="101"/>
      <c r="N88" s="101"/>
      <c r="O88" s="101"/>
    </row>
    <row r="89" spans="2:15" ht="15" customHeight="1" x14ac:dyDescent="0.55000000000000004">
      <c r="B89" s="216"/>
      <c r="C89" s="301" t="s">
        <v>21</v>
      </c>
      <c r="D89" s="266"/>
      <c r="E89" s="266"/>
      <c r="F89" s="266">
        <f>F86+F67+F77+F58</f>
        <v>430</v>
      </c>
      <c r="G89" s="266">
        <f t="shared" ref="G89:O89" si="3">G86+G67+G77+G58</f>
        <v>520</v>
      </c>
      <c r="H89" s="266">
        <f t="shared" si="3"/>
        <v>11.67</v>
      </c>
      <c r="I89" s="266">
        <f t="shared" si="3"/>
        <v>14.55</v>
      </c>
      <c r="J89" s="266">
        <f t="shared" si="3"/>
        <v>13.34</v>
      </c>
      <c r="K89" s="266">
        <f t="shared" si="3"/>
        <v>18.29</v>
      </c>
      <c r="L89" s="266">
        <f t="shared" si="3"/>
        <v>80.510000000000005</v>
      </c>
      <c r="M89" s="266">
        <f t="shared" si="3"/>
        <v>101.11999999999999</v>
      </c>
      <c r="N89" s="266">
        <f t="shared" si="3"/>
        <v>461.62</v>
      </c>
      <c r="O89" s="266">
        <f t="shared" si="3"/>
        <v>596.48</v>
      </c>
    </row>
    <row r="90" spans="2:15" ht="15" customHeight="1" x14ac:dyDescent="0.55000000000000004">
      <c r="B90" s="412"/>
      <c r="C90" s="301" t="s">
        <v>26</v>
      </c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</row>
    <row r="91" spans="2:15" ht="15" customHeight="1" x14ac:dyDescent="0.55000000000000004">
      <c r="B91" s="632" t="s">
        <v>353</v>
      </c>
      <c r="C91" s="192" t="s">
        <v>27</v>
      </c>
      <c r="D91" s="84">
        <v>23</v>
      </c>
      <c r="E91" s="84">
        <v>23</v>
      </c>
      <c r="F91" s="292">
        <v>23</v>
      </c>
      <c r="G91" s="292">
        <v>23</v>
      </c>
      <c r="H91" s="110">
        <v>1.56</v>
      </c>
      <c r="I91" s="110">
        <v>1.56</v>
      </c>
      <c r="J91" s="110">
        <v>0.19</v>
      </c>
      <c r="K91" s="110">
        <v>0.19</v>
      </c>
      <c r="L91" s="110">
        <v>11.59</v>
      </c>
      <c r="M91" s="110">
        <v>11.59</v>
      </c>
      <c r="N91" s="110">
        <v>54.38</v>
      </c>
      <c r="O91" s="110">
        <v>54.38</v>
      </c>
    </row>
    <row r="92" spans="2:15" ht="15" customHeight="1" x14ac:dyDescent="0.55000000000000004">
      <c r="B92" s="634"/>
      <c r="C92" s="192" t="s">
        <v>28</v>
      </c>
      <c r="D92" s="84">
        <v>40</v>
      </c>
      <c r="E92" s="84">
        <v>50</v>
      </c>
      <c r="F92" s="258">
        <v>40</v>
      </c>
      <c r="G92" s="258">
        <v>50</v>
      </c>
      <c r="H92" s="110">
        <v>2.2200000000000002</v>
      </c>
      <c r="I92" s="110">
        <v>2.78</v>
      </c>
      <c r="J92" s="110">
        <v>0.45</v>
      </c>
      <c r="K92" s="110">
        <v>0.56000000000000005</v>
      </c>
      <c r="L92" s="110">
        <v>19.68</v>
      </c>
      <c r="M92" s="110">
        <v>24.6</v>
      </c>
      <c r="N92" s="110">
        <v>91.66</v>
      </c>
      <c r="O92" s="110">
        <v>114.58</v>
      </c>
    </row>
    <row r="93" spans="2:15" ht="15" customHeight="1" x14ac:dyDescent="0.55000000000000004">
      <c r="B93" s="635"/>
      <c r="C93" s="192" t="s">
        <v>29</v>
      </c>
      <c r="D93" s="179">
        <v>3</v>
      </c>
      <c r="E93" s="179">
        <v>3</v>
      </c>
      <c r="F93" s="292">
        <v>3</v>
      </c>
      <c r="G93" s="292">
        <v>3</v>
      </c>
      <c r="H93" s="110"/>
      <c r="I93" s="110"/>
      <c r="J93" s="110"/>
      <c r="K93" s="110"/>
      <c r="L93" s="110"/>
      <c r="M93" s="110"/>
      <c r="N93" s="110"/>
      <c r="O93" s="110"/>
    </row>
    <row r="94" spans="2:15" ht="15" customHeight="1" x14ac:dyDescent="0.55000000000000004">
      <c r="B94" s="382"/>
      <c r="C94" s="192" t="s">
        <v>21</v>
      </c>
      <c r="D94" s="84"/>
      <c r="E94" s="84"/>
      <c r="F94" s="292">
        <f>F91+F92+F93</f>
        <v>66</v>
      </c>
      <c r="G94" s="292">
        <f>G91+G92+G93</f>
        <v>76</v>
      </c>
      <c r="H94" s="263">
        <f>H91+H92</f>
        <v>3.7800000000000002</v>
      </c>
      <c r="I94" s="263">
        <f t="shared" ref="I94:O94" si="4">I91+I92</f>
        <v>4.34</v>
      </c>
      <c r="J94" s="263">
        <f t="shared" si="4"/>
        <v>0.64</v>
      </c>
      <c r="K94" s="263">
        <f t="shared" si="4"/>
        <v>0.75</v>
      </c>
      <c r="L94" s="263">
        <f t="shared" si="4"/>
        <v>31.27</v>
      </c>
      <c r="M94" s="263">
        <f t="shared" si="4"/>
        <v>36.19</v>
      </c>
      <c r="N94" s="263">
        <f t="shared" si="4"/>
        <v>146.04</v>
      </c>
      <c r="O94" s="263">
        <f t="shared" si="4"/>
        <v>168.96</v>
      </c>
    </row>
    <row r="95" spans="2:15" ht="15" customHeight="1" x14ac:dyDescent="0.55000000000000004">
      <c r="B95" s="475"/>
      <c r="C95" s="319" t="s">
        <v>30</v>
      </c>
      <c r="D95" s="118"/>
      <c r="E95" s="118"/>
      <c r="F95" s="311">
        <f t="shared" ref="F95:O95" si="5">F19+F22+F56+F89+F94</f>
        <v>1574.6399999999999</v>
      </c>
      <c r="G95" s="311">
        <f t="shared" si="5"/>
        <v>1882.0900000000001</v>
      </c>
      <c r="H95" s="311">
        <f t="shared" si="5"/>
        <v>44.06</v>
      </c>
      <c r="I95" s="311">
        <f t="shared" si="5"/>
        <v>54.69</v>
      </c>
      <c r="J95" s="311">
        <f t="shared" si="5"/>
        <v>44.91</v>
      </c>
      <c r="K95" s="311">
        <f t="shared" si="5"/>
        <v>60.24</v>
      </c>
      <c r="L95" s="311">
        <f t="shared" si="5"/>
        <v>202.33</v>
      </c>
      <c r="M95" s="311">
        <f t="shared" si="5"/>
        <v>247.94</v>
      </c>
      <c r="N95" s="311">
        <f t="shared" si="5"/>
        <v>1340.1599999999999</v>
      </c>
      <c r="O95" s="311">
        <f t="shared" si="5"/>
        <v>1717.44</v>
      </c>
    </row>
    <row r="96" spans="2:15" ht="13.5" customHeight="1" x14ac:dyDescent="0.55000000000000004">
      <c r="B96" s="355"/>
      <c r="C96" s="322" t="s">
        <v>396</v>
      </c>
      <c r="D96" s="322"/>
      <c r="E96" s="322"/>
      <c r="F96" s="322"/>
      <c r="G96" s="323"/>
      <c r="H96" s="156">
        <v>42</v>
      </c>
      <c r="I96" s="156">
        <v>54</v>
      </c>
      <c r="J96" s="156">
        <v>47</v>
      </c>
      <c r="K96" s="156">
        <v>60</v>
      </c>
      <c r="L96" s="156">
        <v>203</v>
      </c>
      <c r="M96" s="156">
        <v>261</v>
      </c>
      <c r="N96" s="156">
        <v>1400</v>
      </c>
      <c r="O96" s="156">
        <v>1800</v>
      </c>
    </row>
    <row r="97" spans="2:15" ht="14.25" customHeight="1" x14ac:dyDescent="0.55000000000000004">
      <c r="B97" s="383"/>
      <c r="C97" s="324" t="s">
        <v>177</v>
      </c>
      <c r="D97" s="324"/>
      <c r="E97" s="324"/>
      <c r="F97" s="324"/>
      <c r="G97" s="325"/>
      <c r="H97" s="326">
        <f t="shared" ref="H97:O97" si="6">H95*100/H96</f>
        <v>104.9047619047619</v>
      </c>
      <c r="I97" s="326">
        <f t="shared" si="6"/>
        <v>101.27777777777777</v>
      </c>
      <c r="J97" s="326">
        <f t="shared" si="6"/>
        <v>95.553191489361708</v>
      </c>
      <c r="K97" s="326">
        <f t="shared" si="6"/>
        <v>100.4</v>
      </c>
      <c r="L97" s="326">
        <f t="shared" si="6"/>
        <v>99.669950738916256</v>
      </c>
      <c r="M97" s="326">
        <f t="shared" si="6"/>
        <v>94.996168582375475</v>
      </c>
      <c r="N97" s="326">
        <f t="shared" si="6"/>
        <v>95.72571428571429</v>
      </c>
      <c r="O97" s="326">
        <f t="shared" si="6"/>
        <v>95.413333333333327</v>
      </c>
    </row>
    <row r="98" spans="2:15" ht="15" customHeight="1" x14ac:dyDescent="0.55000000000000004">
      <c r="B98" s="383"/>
      <c r="C98" s="327" t="s">
        <v>384</v>
      </c>
      <c r="D98" s="327"/>
      <c r="E98" s="327"/>
      <c r="F98" s="327"/>
      <c r="G98" s="328"/>
      <c r="H98" s="311">
        <f>H97-100</f>
        <v>4.904761904761898</v>
      </c>
      <c r="I98" s="311">
        <f t="shared" ref="I98:O98" si="7">I97-100</f>
        <v>1.2777777777777715</v>
      </c>
      <c r="J98" s="311">
        <f t="shared" si="7"/>
        <v>-4.4468085106382915</v>
      </c>
      <c r="K98" s="311">
        <f t="shared" si="7"/>
        <v>0.40000000000000568</v>
      </c>
      <c r="L98" s="311">
        <f t="shared" si="7"/>
        <v>-0.33004926108374377</v>
      </c>
      <c r="M98" s="311">
        <f t="shared" si="7"/>
        <v>-5.0038314176245251</v>
      </c>
      <c r="N98" s="311">
        <f t="shared" si="7"/>
        <v>-4.2742857142857105</v>
      </c>
      <c r="O98" s="311">
        <f t="shared" si="7"/>
        <v>-4.5866666666666731</v>
      </c>
    </row>
    <row r="99" spans="2:15" ht="17.25" customHeight="1" x14ac:dyDescent="0.55000000000000004">
      <c r="B99" s="384"/>
      <c r="C99" s="155" t="s">
        <v>397</v>
      </c>
      <c r="D99" s="664" t="s">
        <v>406</v>
      </c>
      <c r="E99" s="665"/>
      <c r="F99" s="665"/>
      <c r="G99" s="665"/>
      <c r="H99" s="665"/>
      <c r="I99" s="665"/>
      <c r="J99" s="665"/>
      <c r="K99" s="666"/>
      <c r="L99" s="667" t="s">
        <v>407</v>
      </c>
      <c r="M99" s="668"/>
      <c r="N99" s="668"/>
      <c r="O99" s="668"/>
    </row>
    <row r="100" spans="2:15" ht="21" customHeight="1" x14ac:dyDescent="0.55000000000000004">
      <c r="B100" s="384"/>
      <c r="C100" s="334" t="s">
        <v>164</v>
      </c>
      <c r="D100" s="335" t="s">
        <v>400</v>
      </c>
      <c r="E100" s="335" t="s">
        <v>401</v>
      </c>
      <c r="F100" s="336">
        <f>F19</f>
        <v>370</v>
      </c>
      <c r="G100" s="336">
        <f>G19</f>
        <v>444</v>
      </c>
      <c r="H100" s="337"/>
      <c r="I100" s="337"/>
      <c r="J100" s="337"/>
      <c r="K100" s="337"/>
      <c r="L100" s="335" t="s">
        <v>408</v>
      </c>
      <c r="M100" s="335" t="s">
        <v>409</v>
      </c>
      <c r="N100" s="336">
        <f>N19</f>
        <v>365.1</v>
      </c>
      <c r="O100" s="336">
        <f>O19</f>
        <v>503.69999999999993</v>
      </c>
    </row>
    <row r="101" spans="2:15" ht="21" customHeight="1" x14ac:dyDescent="0.55000000000000004">
      <c r="B101" s="384"/>
      <c r="C101" s="334" t="s">
        <v>398</v>
      </c>
      <c r="D101" s="335" t="s">
        <v>402</v>
      </c>
      <c r="E101" s="335" t="s">
        <v>402</v>
      </c>
      <c r="F101" s="336">
        <f>F22</f>
        <v>150</v>
      </c>
      <c r="G101" s="336">
        <f>G22</f>
        <v>180</v>
      </c>
      <c r="H101" s="337"/>
      <c r="I101" s="337"/>
      <c r="J101" s="337"/>
      <c r="K101" s="337"/>
      <c r="L101" s="335" t="s">
        <v>411</v>
      </c>
      <c r="M101" s="335" t="s">
        <v>410</v>
      </c>
      <c r="N101" s="336">
        <f>N22</f>
        <v>94.5</v>
      </c>
      <c r="O101" s="336">
        <f>O22</f>
        <v>113.4</v>
      </c>
    </row>
    <row r="102" spans="2:15" ht="21" customHeight="1" x14ac:dyDescent="0.55000000000000004">
      <c r="B102" s="384"/>
      <c r="C102" s="334" t="s">
        <v>166</v>
      </c>
      <c r="D102" s="335" t="s">
        <v>403</v>
      </c>
      <c r="E102" s="335" t="s">
        <v>404</v>
      </c>
      <c r="F102" s="336">
        <f>F56</f>
        <v>558.64</v>
      </c>
      <c r="G102" s="336">
        <f>G56</f>
        <v>662.09</v>
      </c>
      <c r="H102" s="337"/>
      <c r="I102" s="337"/>
      <c r="J102" s="337"/>
      <c r="K102" s="337"/>
      <c r="L102" s="335" t="s">
        <v>413</v>
      </c>
      <c r="M102" s="335" t="s">
        <v>414</v>
      </c>
      <c r="N102" s="336">
        <f>N71+N91+N92</f>
        <v>146.04</v>
      </c>
      <c r="O102" s="336">
        <f>O71+O91+O92</f>
        <v>168.96</v>
      </c>
    </row>
    <row r="103" spans="2:15" ht="21" customHeight="1" x14ac:dyDescent="0.55000000000000004">
      <c r="B103" s="384"/>
      <c r="C103" s="334" t="s">
        <v>399</v>
      </c>
      <c r="D103" s="335" t="s">
        <v>401</v>
      </c>
      <c r="E103" s="335" t="s">
        <v>405</v>
      </c>
      <c r="F103" s="336">
        <f>F89</f>
        <v>430</v>
      </c>
      <c r="G103" s="336">
        <f>G89</f>
        <v>520</v>
      </c>
      <c r="H103" s="156"/>
      <c r="I103" s="156"/>
      <c r="J103" s="156"/>
      <c r="K103" s="156"/>
      <c r="L103" s="335" t="s">
        <v>412</v>
      </c>
      <c r="M103" s="335" t="s">
        <v>415</v>
      </c>
      <c r="N103" s="336">
        <f>N89</f>
        <v>461.62</v>
      </c>
      <c r="O103" s="336">
        <f>O89</f>
        <v>596.48</v>
      </c>
    </row>
    <row r="104" spans="2:15" ht="21" customHeight="1" x14ac:dyDescent="0.55000000000000004">
      <c r="B104" s="384"/>
      <c r="C104" s="659" t="s">
        <v>473</v>
      </c>
      <c r="D104" s="338"/>
      <c r="E104" s="338"/>
      <c r="F104" s="339">
        <f>F95</f>
        <v>1574.6399999999999</v>
      </c>
      <c r="G104" s="339">
        <f>G95</f>
        <v>1882.0900000000001</v>
      </c>
      <c r="H104" s="337"/>
      <c r="I104" s="337"/>
      <c r="J104" s="337"/>
      <c r="K104" s="337"/>
      <c r="L104" s="335" t="s">
        <v>474</v>
      </c>
      <c r="M104" s="335" t="s">
        <v>475</v>
      </c>
      <c r="N104" s="340">
        <f>N95</f>
        <v>1340.1599999999999</v>
      </c>
      <c r="O104" s="340">
        <f>O95</f>
        <v>1717.44</v>
      </c>
    </row>
    <row r="105" spans="2:15" ht="21" customHeight="1" x14ac:dyDescent="0.55000000000000004">
      <c r="B105" s="384"/>
      <c r="C105" s="660"/>
      <c r="D105" s="661" t="s">
        <v>384</v>
      </c>
      <c r="E105" s="662"/>
      <c r="F105" s="662"/>
      <c r="G105" s="662"/>
      <c r="H105" s="662"/>
      <c r="I105" s="662"/>
      <c r="J105" s="662"/>
      <c r="K105" s="663"/>
      <c r="L105" s="337"/>
      <c r="M105" s="337"/>
      <c r="N105" s="341">
        <f>N98</f>
        <v>-4.2742857142857105</v>
      </c>
      <c r="O105" s="341">
        <f>O98</f>
        <v>-4.5866666666666731</v>
      </c>
    </row>
    <row r="106" spans="2:15" ht="21" customHeight="1" x14ac:dyDescent="0.55000000000000004"/>
    <row r="144" spans="4:15" x14ac:dyDescent="0.55000000000000004">
      <c r="D144" s="17"/>
      <c r="E144" s="18"/>
      <c r="F144" s="19"/>
      <c r="G144" s="19"/>
      <c r="H144" s="2"/>
      <c r="I144" s="2"/>
      <c r="J144" s="2"/>
      <c r="K144" s="2"/>
      <c r="L144" s="2"/>
      <c r="M144" s="2"/>
      <c r="N144" s="2"/>
      <c r="O144" s="2"/>
    </row>
    <row r="145" spans="3:15" x14ac:dyDescent="0.55000000000000004">
      <c r="C145" s="16"/>
      <c r="D145" s="17"/>
      <c r="E145" s="18"/>
      <c r="F145" s="19"/>
      <c r="G145" s="19"/>
      <c r="H145" s="2"/>
      <c r="I145" s="2"/>
      <c r="J145" s="2"/>
      <c r="K145" s="2"/>
      <c r="L145" s="2"/>
      <c r="M145" s="2"/>
      <c r="N145" s="2"/>
      <c r="O145" s="2"/>
    </row>
    <row r="146" spans="3:15" x14ac:dyDescent="0.55000000000000004">
      <c r="C146" s="16"/>
      <c r="D146" s="20"/>
      <c r="E146" s="21"/>
      <c r="F146" s="4"/>
      <c r="G146" s="4"/>
      <c r="H146" s="2"/>
      <c r="I146" s="2"/>
      <c r="J146" s="2"/>
      <c r="K146" s="2"/>
      <c r="L146" s="2"/>
      <c r="M146" s="2"/>
      <c r="N146" s="2"/>
      <c r="O146" s="2"/>
    </row>
    <row r="147" spans="3:15" x14ac:dyDescent="0.55000000000000004">
      <c r="C147" s="10"/>
      <c r="D147" s="20"/>
      <c r="E147" s="21"/>
      <c r="F147" s="4"/>
      <c r="G147" s="4"/>
      <c r="H147" s="2"/>
      <c r="I147" s="2"/>
      <c r="J147" s="2"/>
      <c r="K147" s="2"/>
      <c r="L147" s="2"/>
      <c r="M147" s="2"/>
      <c r="N147" s="2"/>
      <c r="O147" s="2"/>
    </row>
    <row r="148" spans="3:15" x14ac:dyDescent="0.55000000000000004">
      <c r="C148" s="10"/>
      <c r="D148" s="20"/>
      <c r="E148" s="21"/>
      <c r="F148" s="4"/>
      <c r="G148" s="4"/>
      <c r="H148" s="2"/>
      <c r="I148" s="2"/>
      <c r="J148" s="2"/>
      <c r="K148" s="2"/>
      <c r="L148" s="2"/>
      <c r="M148" s="2"/>
      <c r="N148" s="2"/>
      <c r="O148" s="2"/>
    </row>
    <row r="149" spans="3:15" x14ac:dyDescent="0.55000000000000004">
      <c r="C149" s="10"/>
      <c r="D149" s="20"/>
      <c r="E149" s="21"/>
      <c r="F149" s="4"/>
      <c r="G149" s="4"/>
      <c r="H149" s="2"/>
      <c r="I149" s="2"/>
      <c r="J149" s="2"/>
      <c r="K149" s="2"/>
      <c r="L149" s="2"/>
      <c r="M149" s="2"/>
      <c r="N149" s="2"/>
      <c r="O149" s="2"/>
    </row>
    <row r="150" spans="3:15" x14ac:dyDescent="0.55000000000000004">
      <c r="C150" s="10"/>
      <c r="D150" s="20"/>
      <c r="E150" s="21"/>
      <c r="F150" s="4"/>
      <c r="G150" s="4"/>
      <c r="H150" s="2"/>
      <c r="I150" s="2"/>
      <c r="J150" s="2"/>
      <c r="K150" s="2"/>
      <c r="L150" s="2"/>
      <c r="M150" s="2"/>
      <c r="N150" s="2"/>
      <c r="O150" s="2"/>
    </row>
    <row r="151" spans="3:15" x14ac:dyDescent="0.55000000000000004">
      <c r="C151" s="10"/>
      <c r="D151" s="20"/>
      <c r="E151" s="21"/>
      <c r="F151" s="4"/>
      <c r="G151" s="4"/>
      <c r="H151" s="2"/>
      <c r="I151" s="2"/>
      <c r="J151" s="2"/>
      <c r="K151" s="2"/>
      <c r="L151" s="2"/>
      <c r="M151" s="2"/>
      <c r="N151" s="2"/>
      <c r="O151" s="2"/>
    </row>
    <row r="152" spans="3:15" x14ac:dyDescent="0.55000000000000004">
      <c r="C152" s="10"/>
      <c r="D152" s="20"/>
      <c r="E152" s="21"/>
      <c r="F152" s="4"/>
      <c r="G152" s="4"/>
      <c r="H152" s="2"/>
      <c r="I152" s="2"/>
      <c r="J152" s="2"/>
      <c r="K152" s="2"/>
      <c r="L152" s="2"/>
      <c r="M152" s="2"/>
      <c r="N152" s="2"/>
      <c r="O152" s="2"/>
    </row>
    <row r="153" spans="3:15" x14ac:dyDescent="0.55000000000000004">
      <c r="C153" s="10"/>
    </row>
  </sheetData>
  <mergeCells count="15">
    <mergeCell ref="C104:C105"/>
    <mergeCell ref="D105:K105"/>
    <mergeCell ref="L4:M4"/>
    <mergeCell ref="B2:B4"/>
    <mergeCell ref="C2:C4"/>
    <mergeCell ref="H2:M3"/>
    <mergeCell ref="B91:B93"/>
    <mergeCell ref="N2:O4"/>
    <mergeCell ref="D2:G3"/>
    <mergeCell ref="H4:I4"/>
    <mergeCell ref="J4:K4"/>
    <mergeCell ref="D99:K99"/>
    <mergeCell ref="L99:O99"/>
    <mergeCell ref="F50:F54"/>
    <mergeCell ref="G50:G54"/>
  </mergeCells>
  <pageMargins left="0" right="0" top="0" bottom="0" header="0" footer="0"/>
  <pageSetup paperSize="9" scale="5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36"/>
  <sheetViews>
    <sheetView view="pageBreakPreview" topLeftCell="A93" zoomScaleNormal="100" zoomScaleSheetLayoutView="100" workbookViewId="0">
      <selection activeCell="G105" sqref="G105"/>
    </sheetView>
  </sheetViews>
  <sheetFormatPr defaultRowHeight="38.25" x14ac:dyDescent="0.55000000000000004"/>
  <cols>
    <col min="1" max="1" width="14.7109375" style="5" customWidth="1"/>
    <col min="2" max="2" width="53.7109375" style="1" customWidth="1"/>
    <col min="3" max="4" width="8.7109375" style="1" customWidth="1"/>
    <col min="5" max="6" width="8.7109375" style="6" customWidth="1"/>
    <col min="7" max="14" width="8.7109375" style="1" customWidth="1"/>
    <col min="15" max="16384" width="9.140625" style="1"/>
  </cols>
  <sheetData>
    <row r="1" spans="1:14" ht="15.75" customHeight="1" x14ac:dyDescent="0.55000000000000004">
      <c r="A1" s="644" t="s">
        <v>90</v>
      </c>
      <c r="B1" s="700" t="s">
        <v>515</v>
      </c>
      <c r="C1" s="636" t="s">
        <v>168</v>
      </c>
      <c r="D1" s="725"/>
      <c r="E1" s="774"/>
      <c r="F1" s="775"/>
      <c r="G1" s="645" t="s">
        <v>0</v>
      </c>
      <c r="H1" s="645"/>
      <c r="I1" s="645"/>
      <c r="J1" s="645"/>
      <c r="K1" s="645"/>
      <c r="L1" s="645"/>
      <c r="M1" s="636" t="s">
        <v>175</v>
      </c>
      <c r="N1" s="731"/>
    </row>
    <row r="2" spans="1:14" ht="2.25" customHeight="1" x14ac:dyDescent="0.55000000000000004">
      <c r="A2" s="644"/>
      <c r="B2" s="701"/>
      <c r="C2" s="728"/>
      <c r="D2" s="729"/>
      <c r="E2" s="776"/>
      <c r="F2" s="773"/>
      <c r="G2" s="645"/>
      <c r="H2" s="645"/>
      <c r="I2" s="645"/>
      <c r="J2" s="645"/>
      <c r="K2" s="645"/>
      <c r="L2" s="645"/>
      <c r="M2" s="732"/>
      <c r="N2" s="733"/>
    </row>
    <row r="3" spans="1:14" ht="29.25" customHeight="1" x14ac:dyDescent="0.55000000000000004">
      <c r="A3" s="644"/>
      <c r="B3" s="702"/>
      <c r="C3" s="349" t="s">
        <v>1</v>
      </c>
      <c r="D3" s="349" t="s">
        <v>2</v>
      </c>
      <c r="E3" s="349" t="s">
        <v>1</v>
      </c>
      <c r="F3" s="349" t="s">
        <v>2</v>
      </c>
      <c r="G3" s="644" t="s">
        <v>139</v>
      </c>
      <c r="H3" s="644"/>
      <c r="I3" s="644" t="s">
        <v>4</v>
      </c>
      <c r="J3" s="645"/>
      <c r="K3" s="645" t="s">
        <v>3</v>
      </c>
      <c r="L3" s="645"/>
      <c r="M3" s="781"/>
      <c r="N3" s="782"/>
    </row>
    <row r="4" spans="1:14" s="54" customFormat="1" ht="15" customHeight="1" x14ac:dyDescent="0.25">
      <c r="A4" s="373"/>
      <c r="B4" s="463" t="s">
        <v>5</v>
      </c>
      <c r="C4" s="373" t="s">
        <v>135</v>
      </c>
      <c r="D4" s="373" t="s">
        <v>136</v>
      </c>
      <c r="E4" s="373" t="s">
        <v>137</v>
      </c>
      <c r="F4" s="373" t="s">
        <v>137</v>
      </c>
      <c r="G4" s="373" t="s">
        <v>1</v>
      </c>
      <c r="H4" s="373" t="s">
        <v>2</v>
      </c>
      <c r="I4" s="373" t="s">
        <v>1</v>
      </c>
      <c r="J4" s="373" t="s">
        <v>2</v>
      </c>
      <c r="K4" s="373" t="s">
        <v>1</v>
      </c>
      <c r="L4" s="373" t="s">
        <v>2</v>
      </c>
      <c r="M4" s="373" t="s">
        <v>1</v>
      </c>
      <c r="N4" s="373" t="s">
        <v>2</v>
      </c>
    </row>
    <row r="5" spans="1:14" s="54" customFormat="1" ht="15" customHeight="1" x14ac:dyDescent="0.25">
      <c r="A5" s="447" t="s">
        <v>119</v>
      </c>
      <c r="B5" s="192" t="s">
        <v>188</v>
      </c>
      <c r="C5" s="262"/>
      <c r="D5" s="262"/>
      <c r="E5" s="262">
        <v>150</v>
      </c>
      <c r="F5" s="262">
        <v>180</v>
      </c>
      <c r="G5" s="110">
        <v>3.3</v>
      </c>
      <c r="H5" s="110">
        <v>4</v>
      </c>
      <c r="I5" s="110">
        <v>4.4000000000000004</v>
      </c>
      <c r="J5" s="110">
        <v>5.2</v>
      </c>
      <c r="K5" s="110">
        <v>24.6</v>
      </c>
      <c r="L5" s="110">
        <v>29.5</v>
      </c>
      <c r="M5" s="110">
        <v>150</v>
      </c>
      <c r="N5" s="110">
        <v>180</v>
      </c>
    </row>
    <row r="6" spans="1:14" s="54" customFormat="1" ht="15" customHeight="1" x14ac:dyDescent="0.25">
      <c r="A6" s="464"/>
      <c r="B6" s="97" t="s">
        <v>43</v>
      </c>
      <c r="C6" s="37">
        <v>20</v>
      </c>
      <c r="D6" s="37">
        <v>30</v>
      </c>
      <c r="E6" s="37">
        <v>20</v>
      </c>
      <c r="F6" s="37">
        <v>30</v>
      </c>
      <c r="G6" s="110"/>
      <c r="H6" s="110"/>
      <c r="I6" s="110"/>
      <c r="J6" s="110"/>
      <c r="K6" s="110"/>
      <c r="L6" s="110"/>
      <c r="M6" s="110"/>
      <c r="N6" s="110"/>
    </row>
    <row r="7" spans="1:14" s="54" customFormat="1" ht="15" customHeight="1" x14ac:dyDescent="0.25">
      <c r="A7" s="464"/>
      <c r="B7" s="97" t="s">
        <v>11</v>
      </c>
      <c r="C7" s="37">
        <v>3</v>
      </c>
      <c r="D7" s="37">
        <v>4</v>
      </c>
      <c r="E7" s="37">
        <v>3</v>
      </c>
      <c r="F7" s="37">
        <v>4</v>
      </c>
      <c r="G7" s="110"/>
      <c r="H7" s="110"/>
      <c r="I7" s="110"/>
      <c r="J7" s="110"/>
      <c r="K7" s="110"/>
      <c r="L7" s="110"/>
      <c r="M7" s="110"/>
      <c r="N7" s="110"/>
    </row>
    <row r="8" spans="1:14" s="54" customFormat="1" ht="15" customHeight="1" x14ac:dyDescent="0.25">
      <c r="A8" s="464"/>
      <c r="B8" s="97" t="s">
        <v>23</v>
      </c>
      <c r="C8" s="82">
        <v>78</v>
      </c>
      <c r="D8" s="82">
        <v>91</v>
      </c>
      <c r="E8" s="82">
        <v>78</v>
      </c>
      <c r="F8" s="82">
        <v>91</v>
      </c>
      <c r="G8" s="110"/>
      <c r="H8" s="110"/>
      <c r="I8" s="110"/>
      <c r="J8" s="110"/>
      <c r="K8" s="110"/>
      <c r="L8" s="110"/>
      <c r="M8" s="110"/>
      <c r="N8" s="110"/>
    </row>
    <row r="9" spans="1:14" s="54" customFormat="1" ht="15" customHeight="1" thickBot="1" x14ac:dyDescent="0.3">
      <c r="A9" s="464"/>
      <c r="B9" s="97" t="s">
        <v>20</v>
      </c>
      <c r="C9" s="37">
        <v>4</v>
      </c>
      <c r="D9" s="37">
        <v>6</v>
      </c>
      <c r="E9" s="37">
        <v>4</v>
      </c>
      <c r="F9" s="37">
        <v>6</v>
      </c>
      <c r="G9" s="110"/>
      <c r="H9" s="110"/>
      <c r="I9" s="110"/>
      <c r="J9" s="110"/>
      <c r="K9" s="110"/>
      <c r="L9" s="110"/>
      <c r="M9" s="110"/>
      <c r="N9" s="110"/>
    </row>
    <row r="10" spans="1:14" s="54" customFormat="1" ht="15" customHeight="1" thickBot="1" x14ac:dyDescent="0.3">
      <c r="A10" s="366" t="s">
        <v>91</v>
      </c>
      <c r="B10" s="319" t="s">
        <v>288</v>
      </c>
      <c r="C10" s="258"/>
      <c r="D10" s="258"/>
      <c r="E10" s="258">
        <v>180</v>
      </c>
      <c r="F10" s="258">
        <v>200</v>
      </c>
      <c r="G10" s="218">
        <v>3.4</v>
      </c>
      <c r="H10" s="218">
        <v>3.8</v>
      </c>
      <c r="I10" s="218">
        <v>2.6</v>
      </c>
      <c r="J10" s="218">
        <v>3</v>
      </c>
      <c r="K10" s="295">
        <v>15.9</v>
      </c>
      <c r="L10" s="218">
        <v>18.600000000000001</v>
      </c>
      <c r="M10" s="218">
        <v>237.4</v>
      </c>
      <c r="N10" s="299">
        <v>263.8</v>
      </c>
    </row>
    <row r="11" spans="1:14" s="54" customFormat="1" ht="15" customHeight="1" x14ac:dyDescent="0.25">
      <c r="A11" s="350"/>
      <c r="B11" s="88" t="s">
        <v>8</v>
      </c>
      <c r="C11" s="84">
        <v>30</v>
      </c>
      <c r="D11" s="84">
        <v>35</v>
      </c>
      <c r="E11" s="84">
        <v>30</v>
      </c>
      <c r="F11" s="84">
        <v>35</v>
      </c>
      <c r="G11" s="173"/>
      <c r="H11" s="173"/>
      <c r="I11" s="173"/>
      <c r="J11" s="173"/>
      <c r="K11" s="173"/>
      <c r="L11" s="173"/>
      <c r="M11" s="173"/>
      <c r="N11" s="173"/>
    </row>
    <row r="12" spans="1:14" s="54" customFormat="1" ht="15" customHeight="1" x14ac:dyDescent="0.25">
      <c r="A12" s="350"/>
      <c r="B12" s="88" t="s">
        <v>38</v>
      </c>
      <c r="C12" s="84">
        <v>2.5</v>
      </c>
      <c r="D12" s="84">
        <v>3</v>
      </c>
      <c r="E12" s="84">
        <v>2.5</v>
      </c>
      <c r="F12" s="84">
        <v>3</v>
      </c>
      <c r="G12" s="173"/>
      <c r="H12" s="173"/>
      <c r="I12" s="173"/>
      <c r="J12" s="173"/>
      <c r="K12" s="173"/>
      <c r="L12" s="173"/>
      <c r="M12" s="173"/>
      <c r="N12" s="173"/>
    </row>
    <row r="13" spans="1:14" s="54" customFormat="1" ht="15" customHeight="1" x14ac:dyDescent="0.25">
      <c r="A13" s="352" t="s">
        <v>92</v>
      </c>
      <c r="B13" s="296" t="s">
        <v>44</v>
      </c>
      <c r="C13" s="292"/>
      <c r="D13" s="292"/>
      <c r="E13" s="354">
        <v>35</v>
      </c>
      <c r="F13" s="354">
        <v>56</v>
      </c>
      <c r="G13" s="101">
        <v>1.2</v>
      </c>
      <c r="H13" s="101">
        <v>1.92</v>
      </c>
      <c r="I13" s="101">
        <v>8.3000000000000007</v>
      </c>
      <c r="J13" s="101">
        <v>13.8</v>
      </c>
      <c r="K13" s="101">
        <v>7.75</v>
      </c>
      <c r="L13" s="101">
        <v>12.4</v>
      </c>
      <c r="M13" s="101">
        <v>59.9</v>
      </c>
      <c r="N13" s="101">
        <v>149.69999999999999</v>
      </c>
    </row>
    <row r="14" spans="1:14" s="54" customFormat="1" ht="15" customHeight="1" x14ac:dyDescent="0.25">
      <c r="A14" s="355"/>
      <c r="B14" s="102" t="s">
        <v>11</v>
      </c>
      <c r="C14" s="118">
        <v>6</v>
      </c>
      <c r="D14" s="118">
        <v>8</v>
      </c>
      <c r="E14" s="118">
        <v>6</v>
      </c>
      <c r="F14" s="118">
        <v>8</v>
      </c>
      <c r="G14" s="189"/>
      <c r="H14" s="189"/>
      <c r="I14" s="189"/>
      <c r="J14" s="189"/>
      <c r="K14" s="189"/>
      <c r="L14" s="189"/>
      <c r="M14" s="189"/>
      <c r="N14" s="189"/>
    </row>
    <row r="15" spans="1:14" s="54" customFormat="1" ht="15" customHeight="1" x14ac:dyDescent="0.25">
      <c r="A15" s="355"/>
      <c r="B15" s="102" t="s">
        <v>12</v>
      </c>
      <c r="C15" s="118">
        <v>30</v>
      </c>
      <c r="D15" s="118">
        <v>50</v>
      </c>
      <c r="E15" s="118">
        <v>30</v>
      </c>
      <c r="F15" s="118">
        <v>50</v>
      </c>
      <c r="G15" s="189"/>
      <c r="H15" s="189"/>
      <c r="I15" s="189"/>
      <c r="J15" s="189"/>
      <c r="K15" s="189"/>
      <c r="L15" s="189"/>
      <c r="M15" s="189"/>
      <c r="N15" s="189"/>
    </row>
    <row r="16" spans="1:14" s="54" customFormat="1" ht="15" customHeight="1" x14ac:dyDescent="0.25">
      <c r="A16" s="353"/>
      <c r="B16" s="308" t="s">
        <v>21</v>
      </c>
      <c r="C16" s="262"/>
      <c r="D16" s="262"/>
      <c r="E16" s="262">
        <f>E5+E10+E13</f>
        <v>365</v>
      </c>
      <c r="F16" s="262">
        <f t="shared" ref="F16:N16" si="0">F5+F10+F13</f>
        <v>436</v>
      </c>
      <c r="G16" s="262">
        <f t="shared" si="0"/>
        <v>7.8999999999999995</v>
      </c>
      <c r="H16" s="262">
        <f t="shared" si="0"/>
        <v>9.7199999999999989</v>
      </c>
      <c r="I16" s="262">
        <f t="shared" si="0"/>
        <v>15.3</v>
      </c>
      <c r="J16" s="262">
        <f t="shared" si="0"/>
        <v>22</v>
      </c>
      <c r="K16" s="262">
        <f t="shared" si="0"/>
        <v>48.25</v>
      </c>
      <c r="L16" s="262">
        <f t="shared" si="0"/>
        <v>60.5</v>
      </c>
      <c r="M16" s="262">
        <f t="shared" si="0"/>
        <v>447.29999999999995</v>
      </c>
      <c r="N16" s="262">
        <f t="shared" si="0"/>
        <v>593.5</v>
      </c>
    </row>
    <row r="17" spans="1:14" s="54" customFormat="1" ht="15" customHeight="1" thickBot="1" x14ac:dyDescent="0.3">
      <c r="A17" s="153"/>
      <c r="B17" s="463" t="s">
        <v>13</v>
      </c>
      <c r="C17" s="311"/>
      <c r="D17" s="311"/>
      <c r="E17" s="311"/>
      <c r="F17" s="311"/>
      <c r="G17" s="101"/>
      <c r="H17" s="101"/>
      <c r="I17" s="101"/>
      <c r="J17" s="101"/>
      <c r="K17" s="101"/>
      <c r="L17" s="101"/>
      <c r="M17" s="101"/>
      <c r="N17" s="101"/>
    </row>
    <row r="18" spans="1:14" s="54" customFormat="1" ht="15" customHeight="1" thickBot="1" x14ac:dyDescent="0.3">
      <c r="A18" s="353" t="s">
        <v>100</v>
      </c>
      <c r="B18" s="296" t="s">
        <v>155</v>
      </c>
      <c r="C18" s="37"/>
      <c r="D18" s="37"/>
      <c r="E18" s="292">
        <v>150</v>
      </c>
      <c r="F18" s="292">
        <v>180</v>
      </c>
      <c r="G18" s="218">
        <v>3.3</v>
      </c>
      <c r="H18" s="218">
        <v>4.5</v>
      </c>
      <c r="I18" s="218">
        <v>1.2</v>
      </c>
      <c r="J18" s="218">
        <v>1.7</v>
      </c>
      <c r="K18" s="218">
        <v>4.7</v>
      </c>
      <c r="L18" s="218">
        <v>6.5</v>
      </c>
      <c r="M18" s="299">
        <v>45.6</v>
      </c>
      <c r="N18" s="299">
        <v>62.7</v>
      </c>
    </row>
    <row r="19" spans="1:14" s="54" customFormat="1" ht="15" customHeight="1" x14ac:dyDescent="0.25">
      <c r="A19" s="353"/>
      <c r="B19" s="457" t="s">
        <v>354</v>
      </c>
      <c r="C19" s="37">
        <v>150</v>
      </c>
      <c r="D19" s="37">
        <v>180</v>
      </c>
      <c r="E19" s="292">
        <v>150</v>
      </c>
      <c r="F19" s="292">
        <v>180</v>
      </c>
      <c r="G19" s="228"/>
      <c r="H19" s="228"/>
      <c r="I19" s="228"/>
      <c r="J19" s="228"/>
      <c r="K19" s="123"/>
      <c r="L19" s="228"/>
      <c r="M19" s="228"/>
      <c r="N19" s="228"/>
    </row>
    <row r="20" spans="1:14" s="54" customFormat="1" ht="15" customHeight="1" x14ac:dyDescent="0.25">
      <c r="A20" s="353"/>
      <c r="B20" s="308" t="s">
        <v>21</v>
      </c>
      <c r="C20" s="262"/>
      <c r="D20" s="262"/>
      <c r="E20" s="262">
        <f>E18</f>
        <v>150</v>
      </c>
      <c r="F20" s="262">
        <f t="shared" ref="F20:N20" si="1">F18</f>
        <v>180</v>
      </c>
      <c r="G20" s="37">
        <f t="shared" si="1"/>
        <v>3.3</v>
      </c>
      <c r="H20" s="37">
        <f t="shared" si="1"/>
        <v>4.5</v>
      </c>
      <c r="I20" s="37">
        <f t="shared" si="1"/>
        <v>1.2</v>
      </c>
      <c r="J20" s="37">
        <f t="shared" si="1"/>
        <v>1.7</v>
      </c>
      <c r="K20" s="37">
        <f t="shared" si="1"/>
        <v>4.7</v>
      </c>
      <c r="L20" s="37">
        <f t="shared" si="1"/>
        <v>6.5</v>
      </c>
      <c r="M20" s="37">
        <f t="shared" si="1"/>
        <v>45.6</v>
      </c>
      <c r="N20" s="37">
        <f t="shared" si="1"/>
        <v>62.7</v>
      </c>
    </row>
    <row r="21" spans="1:14" s="54" customFormat="1" ht="15" customHeight="1" thickBot="1" x14ac:dyDescent="0.3">
      <c r="A21" s="153"/>
      <c r="B21" s="463" t="s">
        <v>15</v>
      </c>
      <c r="C21" s="311"/>
      <c r="D21" s="311"/>
      <c r="E21" s="311"/>
      <c r="F21" s="311"/>
      <c r="G21" s="101"/>
      <c r="H21" s="101"/>
      <c r="I21" s="101"/>
      <c r="J21" s="101"/>
      <c r="K21" s="101"/>
      <c r="L21" s="101"/>
      <c r="M21" s="101"/>
      <c r="N21" s="101"/>
    </row>
    <row r="22" spans="1:14" s="54" customFormat="1" ht="15" customHeight="1" thickBot="1" x14ac:dyDescent="0.3">
      <c r="A22" s="352" t="s">
        <v>125</v>
      </c>
      <c r="B22" s="465" t="s">
        <v>378</v>
      </c>
      <c r="C22" s="292"/>
      <c r="D22" s="292"/>
      <c r="E22" s="292">
        <v>40</v>
      </c>
      <c r="F22" s="292">
        <v>60</v>
      </c>
      <c r="G22" s="376">
        <v>0.4</v>
      </c>
      <c r="H22" s="376">
        <v>0.7</v>
      </c>
      <c r="I22" s="376">
        <v>0.1</v>
      </c>
      <c r="J22" s="376">
        <v>0.1</v>
      </c>
      <c r="K22" s="449">
        <v>2.1</v>
      </c>
      <c r="L22" s="376">
        <v>3.1</v>
      </c>
      <c r="M22" s="376">
        <v>10</v>
      </c>
      <c r="N22" s="450">
        <v>15</v>
      </c>
    </row>
    <row r="23" spans="1:14" s="54" customFormat="1" ht="15" customHeight="1" x14ac:dyDescent="0.25">
      <c r="A23" s="355"/>
      <c r="B23" s="119" t="s">
        <v>274</v>
      </c>
      <c r="C23" s="84">
        <v>4</v>
      </c>
      <c r="D23" s="85">
        <v>4</v>
      </c>
      <c r="E23" s="84">
        <v>3.2</v>
      </c>
      <c r="F23" s="84">
        <v>3.2</v>
      </c>
      <c r="G23" s="189"/>
      <c r="H23" s="189"/>
      <c r="I23" s="189"/>
      <c r="J23" s="189"/>
      <c r="K23" s="189"/>
      <c r="L23" s="189"/>
      <c r="M23" s="189"/>
      <c r="N23" s="189"/>
    </row>
    <row r="24" spans="1:14" s="54" customFormat="1" ht="15" customHeight="1" x14ac:dyDescent="0.25">
      <c r="A24" s="355"/>
      <c r="B24" s="122" t="s">
        <v>282</v>
      </c>
      <c r="C24" s="84">
        <v>2</v>
      </c>
      <c r="D24" s="84">
        <v>3</v>
      </c>
      <c r="E24" s="84">
        <v>1.75</v>
      </c>
      <c r="F24" s="84">
        <v>2.65</v>
      </c>
      <c r="G24" s="189"/>
      <c r="H24" s="189"/>
      <c r="I24" s="189"/>
      <c r="J24" s="189"/>
      <c r="K24" s="189"/>
      <c r="L24" s="189"/>
      <c r="M24" s="189"/>
      <c r="N24" s="189"/>
    </row>
    <row r="25" spans="1:14" s="54" customFormat="1" ht="15" customHeight="1" x14ac:dyDescent="0.25">
      <c r="A25" s="355"/>
      <c r="B25" s="119" t="s">
        <v>273</v>
      </c>
      <c r="C25" s="84">
        <v>25</v>
      </c>
      <c r="D25" s="84">
        <v>32</v>
      </c>
      <c r="E25" s="84">
        <v>21.25</v>
      </c>
      <c r="F25" s="84">
        <v>27.2</v>
      </c>
      <c r="G25" s="189"/>
      <c r="H25" s="189"/>
      <c r="I25" s="189"/>
      <c r="J25" s="189"/>
      <c r="K25" s="189"/>
      <c r="L25" s="189"/>
      <c r="M25" s="189"/>
      <c r="N25" s="189"/>
    </row>
    <row r="26" spans="1:14" s="54" customFormat="1" ht="15" customHeight="1" x14ac:dyDescent="0.25">
      <c r="A26" s="355"/>
      <c r="B26" s="119" t="s">
        <v>183</v>
      </c>
      <c r="C26" s="84">
        <v>1</v>
      </c>
      <c r="D26" s="85">
        <v>2</v>
      </c>
      <c r="E26" s="84">
        <v>1</v>
      </c>
      <c r="F26" s="84">
        <v>2</v>
      </c>
      <c r="G26" s="189"/>
      <c r="H26" s="189"/>
      <c r="I26" s="189"/>
      <c r="J26" s="189"/>
      <c r="K26" s="189"/>
      <c r="L26" s="189"/>
      <c r="M26" s="189"/>
      <c r="N26" s="189"/>
    </row>
    <row r="27" spans="1:14" s="54" customFormat="1" ht="15" customHeight="1" x14ac:dyDescent="0.25">
      <c r="A27" s="355"/>
      <c r="B27" s="122" t="s">
        <v>276</v>
      </c>
      <c r="C27" s="84">
        <v>23</v>
      </c>
      <c r="D27" s="84">
        <v>32</v>
      </c>
      <c r="E27" s="123">
        <v>18.399999999999999</v>
      </c>
      <c r="F27" s="123">
        <v>25.6</v>
      </c>
      <c r="G27" s="189"/>
      <c r="H27" s="189"/>
      <c r="I27" s="189"/>
      <c r="J27" s="189"/>
      <c r="K27" s="189"/>
      <c r="L27" s="189"/>
      <c r="M27" s="189"/>
      <c r="N27" s="189"/>
    </row>
    <row r="28" spans="1:14" s="54" customFormat="1" ht="15" customHeight="1" x14ac:dyDescent="0.25">
      <c r="A28" s="355"/>
      <c r="B28" s="121" t="s">
        <v>20</v>
      </c>
      <c r="C28" s="84">
        <v>0.5</v>
      </c>
      <c r="D28" s="85">
        <v>0.5</v>
      </c>
      <c r="E28" s="84">
        <v>0.5</v>
      </c>
      <c r="F28" s="84">
        <v>0.5</v>
      </c>
      <c r="G28" s="189"/>
      <c r="H28" s="189"/>
      <c r="I28" s="189"/>
      <c r="J28" s="189"/>
      <c r="K28" s="189"/>
      <c r="L28" s="189"/>
      <c r="M28" s="189"/>
      <c r="N28" s="189"/>
    </row>
    <row r="29" spans="1:14" s="54" customFormat="1" ht="15" customHeight="1" x14ac:dyDescent="0.25">
      <c r="A29" s="352"/>
      <c r="B29" s="119" t="s">
        <v>178</v>
      </c>
      <c r="C29" s="84">
        <v>11.25</v>
      </c>
      <c r="D29" s="85">
        <v>15</v>
      </c>
      <c r="E29" s="84">
        <v>10.35</v>
      </c>
      <c r="F29" s="84">
        <v>13.8</v>
      </c>
      <c r="G29" s="110"/>
      <c r="H29" s="110"/>
      <c r="I29" s="110"/>
      <c r="J29" s="110"/>
      <c r="K29" s="110"/>
      <c r="L29" s="110"/>
      <c r="M29" s="189"/>
      <c r="N29" s="189"/>
    </row>
    <row r="30" spans="1:14" s="54" customFormat="1" ht="15" customHeight="1" x14ac:dyDescent="0.25">
      <c r="A30" s="366" t="s">
        <v>227</v>
      </c>
      <c r="B30" s="301" t="s">
        <v>486</v>
      </c>
      <c r="C30" s="258"/>
      <c r="D30" s="258"/>
      <c r="E30" s="258">
        <v>150</v>
      </c>
      <c r="F30" s="258">
        <v>180</v>
      </c>
      <c r="G30" s="101">
        <v>3.29</v>
      </c>
      <c r="H30" s="101">
        <v>3.95</v>
      </c>
      <c r="I30" s="101">
        <v>3.16</v>
      </c>
      <c r="J30" s="101">
        <v>3.79</v>
      </c>
      <c r="K30" s="101">
        <v>9.7899999999999991</v>
      </c>
      <c r="L30" s="101">
        <v>11.75</v>
      </c>
      <c r="M30" s="101">
        <v>91.75</v>
      </c>
      <c r="N30" s="101">
        <v>110.1</v>
      </c>
    </row>
    <row r="31" spans="1:14" s="54" customFormat="1" ht="15" customHeight="1" x14ac:dyDescent="0.25">
      <c r="A31" s="353" t="s">
        <v>104</v>
      </c>
      <c r="B31" s="296" t="s">
        <v>310</v>
      </c>
      <c r="C31" s="292"/>
      <c r="D31" s="292"/>
      <c r="E31" s="258">
        <v>18</v>
      </c>
      <c r="F31" s="258">
        <v>18</v>
      </c>
      <c r="G31" s="165">
        <v>2</v>
      </c>
      <c r="H31" s="165">
        <v>2</v>
      </c>
      <c r="I31" s="165">
        <v>0.2</v>
      </c>
      <c r="J31" s="165">
        <v>0.2</v>
      </c>
      <c r="K31" s="165">
        <v>9.1999999999999993</v>
      </c>
      <c r="L31" s="165">
        <v>9.1999999999999993</v>
      </c>
      <c r="M31" s="165">
        <v>44.9</v>
      </c>
      <c r="N31" s="165">
        <v>44.9</v>
      </c>
    </row>
    <row r="32" spans="1:14" s="54" customFormat="1" ht="15" customHeight="1" x14ac:dyDescent="0.25">
      <c r="A32" s="372"/>
      <c r="B32" s="119" t="s">
        <v>179</v>
      </c>
      <c r="C32" s="82">
        <v>3.02</v>
      </c>
      <c r="D32" s="82">
        <v>4</v>
      </c>
      <c r="E32" s="82">
        <v>2.2400000000000002</v>
      </c>
      <c r="F32" s="82">
        <v>3.68</v>
      </c>
      <c r="G32" s="165"/>
      <c r="H32" s="165"/>
      <c r="I32" s="165"/>
      <c r="J32" s="165"/>
      <c r="K32" s="165"/>
      <c r="L32" s="165"/>
      <c r="M32" s="165"/>
      <c r="N32" s="165"/>
    </row>
    <row r="33" spans="1:14" s="54" customFormat="1" ht="15" customHeight="1" x14ac:dyDescent="0.25">
      <c r="A33" s="372"/>
      <c r="B33" s="119" t="s">
        <v>180</v>
      </c>
      <c r="C33" s="110">
        <v>42</v>
      </c>
      <c r="D33" s="110">
        <v>45.75</v>
      </c>
      <c r="E33" s="110">
        <v>38.64</v>
      </c>
      <c r="F33" s="110">
        <v>42.09</v>
      </c>
      <c r="G33" s="165"/>
      <c r="H33" s="165"/>
      <c r="I33" s="165"/>
      <c r="J33" s="165"/>
      <c r="K33" s="165"/>
      <c r="L33" s="165"/>
      <c r="M33" s="165"/>
      <c r="N33" s="165"/>
    </row>
    <row r="34" spans="1:14" s="54" customFormat="1" ht="15" customHeight="1" x14ac:dyDescent="0.25">
      <c r="A34" s="153"/>
      <c r="B34" s="119" t="s">
        <v>178</v>
      </c>
      <c r="C34" s="82">
        <v>3.2</v>
      </c>
      <c r="D34" s="82">
        <v>4</v>
      </c>
      <c r="E34" s="82">
        <v>2.94</v>
      </c>
      <c r="F34" s="82">
        <v>3.68</v>
      </c>
      <c r="G34" s="165"/>
      <c r="H34" s="165"/>
      <c r="I34" s="165"/>
      <c r="J34" s="165"/>
      <c r="K34" s="165"/>
      <c r="L34" s="165"/>
      <c r="M34" s="165"/>
      <c r="N34" s="165"/>
    </row>
    <row r="35" spans="1:14" s="54" customFormat="1" ht="15" customHeight="1" x14ac:dyDescent="0.25">
      <c r="A35" s="153"/>
      <c r="B35" s="119" t="s">
        <v>255</v>
      </c>
      <c r="C35" s="82">
        <v>14</v>
      </c>
      <c r="D35" s="82">
        <v>30</v>
      </c>
      <c r="E35" s="82">
        <v>14</v>
      </c>
      <c r="F35" s="82">
        <v>30</v>
      </c>
      <c r="G35" s="165"/>
      <c r="H35" s="165"/>
      <c r="I35" s="165"/>
      <c r="J35" s="165"/>
      <c r="K35" s="165"/>
      <c r="L35" s="165"/>
      <c r="M35" s="165"/>
      <c r="N35" s="165"/>
    </row>
    <row r="36" spans="1:14" s="54" customFormat="1" ht="15" customHeight="1" x14ac:dyDescent="0.25">
      <c r="A36" s="153"/>
      <c r="B36" s="119" t="s">
        <v>249</v>
      </c>
      <c r="C36" s="82">
        <v>2</v>
      </c>
      <c r="D36" s="82">
        <v>2</v>
      </c>
      <c r="E36" s="82">
        <v>2</v>
      </c>
      <c r="F36" s="82">
        <v>2</v>
      </c>
      <c r="G36" s="165"/>
      <c r="H36" s="165"/>
      <c r="I36" s="165"/>
      <c r="J36" s="165"/>
      <c r="K36" s="165"/>
      <c r="L36" s="165"/>
      <c r="M36" s="165"/>
      <c r="N36" s="165"/>
    </row>
    <row r="37" spans="1:14" s="54" customFormat="1" ht="15" customHeight="1" x14ac:dyDescent="0.25">
      <c r="A37" s="153"/>
      <c r="B37" s="185" t="s">
        <v>205</v>
      </c>
      <c r="C37" s="82">
        <v>31</v>
      </c>
      <c r="D37" s="82">
        <v>36</v>
      </c>
      <c r="E37" s="82">
        <v>19.22</v>
      </c>
      <c r="F37" s="82">
        <v>22.32</v>
      </c>
      <c r="G37" s="165"/>
      <c r="H37" s="165"/>
      <c r="I37" s="165"/>
      <c r="J37" s="165"/>
      <c r="K37" s="165"/>
      <c r="L37" s="165"/>
      <c r="M37" s="165"/>
      <c r="N37" s="165"/>
    </row>
    <row r="38" spans="1:14" s="54" customFormat="1" ht="15" customHeight="1" x14ac:dyDescent="0.25">
      <c r="A38" s="153"/>
      <c r="B38" s="119" t="s">
        <v>256</v>
      </c>
      <c r="C38" s="82">
        <v>18.399999999999999</v>
      </c>
      <c r="D38" s="82">
        <v>18.399999999999999</v>
      </c>
      <c r="E38" s="82">
        <v>18.399999999999999</v>
      </c>
      <c r="F38" s="82">
        <v>18.399999999999999</v>
      </c>
      <c r="G38" s="165"/>
      <c r="H38" s="165"/>
      <c r="I38" s="165"/>
      <c r="J38" s="165"/>
      <c r="K38" s="165"/>
      <c r="L38" s="165"/>
      <c r="M38" s="165"/>
      <c r="N38" s="165"/>
    </row>
    <row r="39" spans="1:14" s="54" customFormat="1" ht="15" customHeight="1" x14ac:dyDescent="0.25">
      <c r="A39" s="153"/>
      <c r="B39" s="119" t="s">
        <v>11</v>
      </c>
      <c r="C39" s="82">
        <v>2</v>
      </c>
      <c r="D39" s="82">
        <v>2</v>
      </c>
      <c r="E39" s="82">
        <v>2</v>
      </c>
      <c r="F39" s="82">
        <v>2</v>
      </c>
      <c r="G39" s="165"/>
      <c r="H39" s="165"/>
      <c r="I39" s="165"/>
      <c r="J39" s="165"/>
      <c r="K39" s="165"/>
      <c r="L39" s="165"/>
      <c r="M39" s="165"/>
      <c r="N39" s="165"/>
    </row>
    <row r="40" spans="1:14" s="54" customFormat="1" ht="15" customHeight="1" x14ac:dyDescent="0.25">
      <c r="A40" s="153"/>
      <c r="B40" s="119" t="s">
        <v>183</v>
      </c>
      <c r="C40" s="82">
        <v>2</v>
      </c>
      <c r="D40" s="82">
        <v>2</v>
      </c>
      <c r="E40" s="82">
        <v>2</v>
      </c>
      <c r="F40" s="82">
        <v>2</v>
      </c>
      <c r="G40" s="165"/>
      <c r="H40" s="165"/>
      <c r="I40" s="165"/>
      <c r="J40" s="165"/>
      <c r="K40" s="165"/>
      <c r="L40" s="165"/>
      <c r="M40" s="165"/>
      <c r="N40" s="165"/>
    </row>
    <row r="41" spans="1:14" s="54" customFormat="1" ht="15" customHeight="1" x14ac:dyDescent="0.25">
      <c r="A41" s="153"/>
      <c r="B41" s="119" t="s">
        <v>274</v>
      </c>
      <c r="C41" s="84">
        <v>1</v>
      </c>
      <c r="D41" s="84">
        <v>1</v>
      </c>
      <c r="E41" s="84">
        <v>0.8</v>
      </c>
      <c r="F41" s="84">
        <v>0.8</v>
      </c>
      <c r="G41" s="165"/>
      <c r="H41" s="165"/>
      <c r="I41" s="165"/>
      <c r="J41" s="165"/>
      <c r="K41" s="165"/>
      <c r="L41" s="165"/>
      <c r="M41" s="165"/>
      <c r="N41" s="165"/>
    </row>
    <row r="42" spans="1:14" s="54" customFormat="1" ht="15" customHeight="1" x14ac:dyDescent="0.25">
      <c r="A42" s="153"/>
      <c r="B42" s="119" t="s">
        <v>275</v>
      </c>
      <c r="C42" s="84">
        <v>0.5</v>
      </c>
      <c r="D42" s="84">
        <v>0.55000000000000004</v>
      </c>
      <c r="E42" s="84">
        <v>0.44</v>
      </c>
      <c r="F42" s="84">
        <v>0.5</v>
      </c>
      <c r="G42" s="165"/>
      <c r="H42" s="165"/>
      <c r="I42" s="165"/>
      <c r="J42" s="165"/>
      <c r="K42" s="165"/>
      <c r="L42" s="165"/>
      <c r="M42" s="165"/>
      <c r="N42" s="165"/>
    </row>
    <row r="43" spans="1:14" s="54" customFormat="1" ht="15" customHeight="1" x14ac:dyDescent="0.25">
      <c r="A43" s="353" t="s">
        <v>217</v>
      </c>
      <c r="B43" s="192" t="s">
        <v>441</v>
      </c>
      <c r="C43" s="37"/>
      <c r="D43" s="37"/>
      <c r="E43" s="466">
        <v>150</v>
      </c>
      <c r="F43" s="466">
        <v>180</v>
      </c>
      <c r="G43" s="186">
        <v>6.8</v>
      </c>
      <c r="H43" s="186">
        <v>8.16</v>
      </c>
      <c r="I43" s="165">
        <v>6</v>
      </c>
      <c r="J43" s="165">
        <v>7.47</v>
      </c>
      <c r="K43" s="165">
        <v>16.7</v>
      </c>
      <c r="L43" s="165">
        <v>21.95</v>
      </c>
      <c r="M43" s="165">
        <v>111.5</v>
      </c>
      <c r="N43" s="165">
        <v>133.80000000000001</v>
      </c>
    </row>
    <row r="44" spans="1:14" s="54" customFormat="1" ht="15" customHeight="1" x14ac:dyDescent="0.25">
      <c r="A44" s="353" t="s">
        <v>116</v>
      </c>
      <c r="B44" s="155" t="s">
        <v>307</v>
      </c>
      <c r="C44" s="175"/>
      <c r="D44" s="175"/>
      <c r="E44" s="156">
        <v>15</v>
      </c>
      <c r="F44" s="156">
        <v>20</v>
      </c>
      <c r="G44" s="453">
        <v>1.5</v>
      </c>
      <c r="H44" s="165">
        <v>2</v>
      </c>
      <c r="I44" s="165">
        <v>0.8</v>
      </c>
      <c r="J44" s="165">
        <v>1</v>
      </c>
      <c r="K44" s="165">
        <v>1.5</v>
      </c>
      <c r="L44" s="165">
        <v>2</v>
      </c>
      <c r="M44" s="165">
        <v>18.5</v>
      </c>
      <c r="N44" s="165">
        <v>24.6</v>
      </c>
    </row>
    <row r="45" spans="1:14" s="54" customFormat="1" ht="15" customHeight="1" x14ac:dyDescent="0.25">
      <c r="A45" s="353"/>
      <c r="B45" s="185" t="s">
        <v>205</v>
      </c>
      <c r="C45" s="37">
        <v>50</v>
      </c>
      <c r="D45" s="92">
        <v>59</v>
      </c>
      <c r="E45" s="190">
        <v>31</v>
      </c>
      <c r="F45" s="190">
        <v>36.58</v>
      </c>
      <c r="G45" s="231"/>
      <c r="H45" s="101"/>
      <c r="I45" s="101"/>
      <c r="J45" s="101"/>
      <c r="K45" s="101"/>
      <c r="L45" s="101"/>
      <c r="M45" s="101"/>
      <c r="N45" s="101"/>
    </row>
    <row r="46" spans="1:14" s="54" customFormat="1" ht="15" customHeight="1" x14ac:dyDescent="0.25">
      <c r="A46" s="353"/>
      <c r="B46" s="119" t="s">
        <v>180</v>
      </c>
      <c r="C46" s="37">
        <v>64.5</v>
      </c>
      <c r="D46" s="92">
        <v>72.75</v>
      </c>
      <c r="E46" s="37">
        <v>59.34</v>
      </c>
      <c r="F46" s="37">
        <v>66.930000000000007</v>
      </c>
      <c r="G46" s="231"/>
      <c r="H46" s="101"/>
      <c r="I46" s="101"/>
      <c r="J46" s="101"/>
      <c r="K46" s="101"/>
      <c r="L46" s="101"/>
      <c r="M46" s="101"/>
      <c r="N46" s="101"/>
    </row>
    <row r="47" spans="1:14" s="54" customFormat="1" ht="15" customHeight="1" x14ac:dyDescent="0.25">
      <c r="A47" s="353"/>
      <c r="B47" s="344" t="s">
        <v>291</v>
      </c>
      <c r="C47" s="84">
        <v>6.72</v>
      </c>
      <c r="D47" s="84">
        <v>7.56</v>
      </c>
      <c r="E47" s="84">
        <v>4.97</v>
      </c>
      <c r="F47" s="84">
        <v>5.59</v>
      </c>
      <c r="G47" s="231"/>
      <c r="H47" s="101"/>
      <c r="I47" s="101"/>
      <c r="J47" s="101"/>
      <c r="K47" s="101"/>
      <c r="L47" s="101"/>
      <c r="M47" s="101"/>
      <c r="N47" s="101"/>
    </row>
    <row r="48" spans="1:14" s="54" customFormat="1" ht="15" customHeight="1" x14ac:dyDescent="0.25">
      <c r="A48" s="353"/>
      <c r="B48" s="83" t="s">
        <v>337</v>
      </c>
      <c r="C48" s="84">
        <v>1</v>
      </c>
      <c r="D48" s="85">
        <v>1.2</v>
      </c>
      <c r="E48" s="84">
        <v>0.9</v>
      </c>
      <c r="F48" s="85">
        <v>1.08</v>
      </c>
      <c r="G48" s="231"/>
      <c r="H48" s="101"/>
      <c r="I48" s="101"/>
      <c r="J48" s="101"/>
      <c r="K48" s="101"/>
      <c r="L48" s="101"/>
      <c r="M48" s="101"/>
      <c r="N48" s="101"/>
    </row>
    <row r="49" spans="1:14" s="54" customFormat="1" ht="15" customHeight="1" x14ac:dyDescent="0.25">
      <c r="A49" s="353"/>
      <c r="B49" s="97" t="s">
        <v>181</v>
      </c>
      <c r="C49" s="84">
        <v>86.8</v>
      </c>
      <c r="D49" s="85">
        <v>91.36</v>
      </c>
      <c r="E49" s="84">
        <v>68.569999999999993</v>
      </c>
      <c r="F49" s="85">
        <v>72.19</v>
      </c>
      <c r="G49" s="231"/>
      <c r="H49" s="101"/>
      <c r="I49" s="101"/>
      <c r="J49" s="101"/>
      <c r="K49" s="101"/>
      <c r="L49" s="101"/>
      <c r="M49" s="101"/>
      <c r="N49" s="101"/>
    </row>
    <row r="50" spans="1:14" s="54" customFormat="1" ht="15" customHeight="1" x14ac:dyDescent="0.25">
      <c r="A50" s="353"/>
      <c r="B50" s="175" t="s">
        <v>183</v>
      </c>
      <c r="C50" s="84">
        <v>3</v>
      </c>
      <c r="D50" s="85">
        <v>4</v>
      </c>
      <c r="E50" s="84">
        <v>3</v>
      </c>
      <c r="F50" s="85">
        <v>4</v>
      </c>
      <c r="G50" s="231"/>
      <c r="H50" s="101"/>
      <c r="I50" s="101"/>
      <c r="J50" s="101"/>
      <c r="K50" s="101"/>
      <c r="L50" s="101"/>
      <c r="M50" s="101"/>
      <c r="N50" s="101"/>
    </row>
    <row r="51" spans="1:14" s="54" customFormat="1" ht="15" customHeight="1" x14ac:dyDescent="0.25">
      <c r="A51" s="353"/>
      <c r="B51" s="82" t="s">
        <v>18</v>
      </c>
      <c r="C51" s="84">
        <v>5</v>
      </c>
      <c r="D51" s="85">
        <v>6</v>
      </c>
      <c r="E51" s="84">
        <v>5</v>
      </c>
      <c r="F51" s="85">
        <v>6</v>
      </c>
      <c r="G51" s="231"/>
      <c r="H51" s="101"/>
      <c r="I51" s="101"/>
      <c r="J51" s="101"/>
      <c r="K51" s="101"/>
      <c r="L51" s="101"/>
      <c r="M51" s="101"/>
      <c r="N51" s="101"/>
    </row>
    <row r="52" spans="1:14" s="54" customFormat="1" ht="15" customHeight="1" x14ac:dyDescent="0.25">
      <c r="A52" s="153"/>
      <c r="B52" s="88" t="s">
        <v>58</v>
      </c>
      <c r="C52" s="84">
        <v>0.7</v>
      </c>
      <c r="D52" s="85">
        <v>1</v>
      </c>
      <c r="E52" s="84">
        <v>0.7</v>
      </c>
      <c r="F52" s="85">
        <v>1</v>
      </c>
      <c r="G52" s="189"/>
      <c r="H52" s="189"/>
      <c r="I52" s="189"/>
      <c r="J52" s="189"/>
      <c r="K52" s="189"/>
      <c r="L52" s="189"/>
      <c r="M52" s="189"/>
      <c r="N52" s="189"/>
    </row>
    <row r="53" spans="1:14" s="54" customFormat="1" ht="15" customHeight="1" thickBot="1" x14ac:dyDescent="0.3">
      <c r="A53" s="153"/>
      <c r="B53" s="88" t="s">
        <v>11</v>
      </c>
      <c r="C53" s="84">
        <v>2</v>
      </c>
      <c r="D53" s="85">
        <v>2</v>
      </c>
      <c r="E53" s="84">
        <v>2</v>
      </c>
      <c r="F53" s="85">
        <v>4</v>
      </c>
      <c r="G53" s="189"/>
      <c r="H53" s="189"/>
      <c r="I53" s="189"/>
      <c r="J53" s="189"/>
      <c r="K53" s="189"/>
      <c r="L53" s="189"/>
      <c r="M53" s="189"/>
      <c r="N53" s="189"/>
    </row>
    <row r="54" spans="1:14" s="54" customFormat="1" ht="15" customHeight="1" thickBot="1" x14ac:dyDescent="0.3">
      <c r="A54" s="153"/>
      <c r="B54" s="119" t="s">
        <v>178</v>
      </c>
      <c r="C54" s="218">
        <v>7.2</v>
      </c>
      <c r="D54" s="218">
        <v>8</v>
      </c>
      <c r="E54" s="218">
        <v>6.62</v>
      </c>
      <c r="F54" s="218">
        <v>7.36</v>
      </c>
      <c r="G54" s="189"/>
      <c r="H54" s="189"/>
      <c r="I54" s="189"/>
      <c r="J54" s="189"/>
      <c r="K54" s="189"/>
      <c r="L54" s="189"/>
      <c r="M54" s="189"/>
      <c r="N54" s="189"/>
    </row>
    <row r="55" spans="1:14" s="54" customFormat="1" ht="15" customHeight="1" x14ac:dyDescent="0.25">
      <c r="A55" s="352" t="s">
        <v>226</v>
      </c>
      <c r="B55" s="192" t="s">
        <v>144</v>
      </c>
      <c r="C55" s="84"/>
      <c r="D55" s="84"/>
      <c r="E55" s="258">
        <v>180</v>
      </c>
      <c r="F55" s="258">
        <v>200</v>
      </c>
      <c r="G55" s="189">
        <v>0.2</v>
      </c>
      <c r="H55" s="189">
        <v>0.2</v>
      </c>
      <c r="I55" s="189">
        <v>0</v>
      </c>
      <c r="J55" s="189">
        <v>0</v>
      </c>
      <c r="K55" s="189">
        <v>25.6</v>
      </c>
      <c r="L55" s="189">
        <v>28.4</v>
      </c>
      <c r="M55" s="297">
        <v>96.7</v>
      </c>
      <c r="N55" s="297">
        <v>107.4</v>
      </c>
    </row>
    <row r="56" spans="1:14" s="54" customFormat="1" ht="15" customHeight="1" x14ac:dyDescent="0.25">
      <c r="A56" s="372"/>
      <c r="B56" s="97" t="s">
        <v>16</v>
      </c>
      <c r="C56" s="84">
        <v>8</v>
      </c>
      <c r="D56" s="84">
        <v>9</v>
      </c>
      <c r="E56" s="84">
        <v>7.55</v>
      </c>
      <c r="F56" s="84">
        <v>8.5500000000000007</v>
      </c>
      <c r="G56" s="467"/>
      <c r="H56" s="467"/>
      <c r="I56" s="467"/>
      <c r="J56" s="467"/>
      <c r="K56" s="467"/>
      <c r="L56" s="467"/>
      <c r="M56" s="467"/>
      <c r="N56" s="467"/>
    </row>
    <row r="57" spans="1:14" s="54" customFormat="1" ht="15" customHeight="1" x14ac:dyDescent="0.25">
      <c r="A57" s="372"/>
      <c r="B57" s="97" t="s">
        <v>20</v>
      </c>
      <c r="C57" s="84">
        <v>8</v>
      </c>
      <c r="D57" s="84">
        <v>9</v>
      </c>
      <c r="E57" s="84">
        <v>8</v>
      </c>
      <c r="F57" s="84">
        <v>9</v>
      </c>
      <c r="G57" s="110"/>
      <c r="H57" s="110"/>
      <c r="I57" s="110"/>
      <c r="J57" s="110"/>
      <c r="K57" s="110"/>
      <c r="L57" s="110"/>
      <c r="M57" s="110"/>
      <c r="N57" s="110"/>
    </row>
    <row r="58" spans="1:14" s="54" customFormat="1" ht="15" customHeight="1" x14ac:dyDescent="0.25">
      <c r="A58" s="153"/>
      <c r="B58" s="97" t="s">
        <v>56</v>
      </c>
      <c r="C58" s="84">
        <v>8.6</v>
      </c>
      <c r="D58" s="84">
        <v>13</v>
      </c>
      <c r="E58" s="84">
        <v>8.6</v>
      </c>
      <c r="F58" s="84">
        <v>13</v>
      </c>
      <c r="G58" s="110"/>
      <c r="H58" s="110"/>
      <c r="I58" s="110"/>
      <c r="J58" s="110"/>
      <c r="K58" s="110"/>
      <c r="L58" s="110"/>
      <c r="M58" s="110"/>
      <c r="N58" s="110"/>
    </row>
    <row r="59" spans="1:14" s="54" customFormat="1" ht="15" customHeight="1" x14ac:dyDescent="0.25">
      <c r="A59" s="153"/>
      <c r="B59" s="319" t="s">
        <v>21</v>
      </c>
      <c r="C59" s="258"/>
      <c r="D59" s="258"/>
      <c r="E59" s="258">
        <f>E30+E31+E43+E44+E55+E22</f>
        <v>553</v>
      </c>
      <c r="F59" s="258">
        <f t="shared" ref="F59:N59" si="2">F30+F31+F43+F44+F55+F22</f>
        <v>658</v>
      </c>
      <c r="G59" s="258">
        <f t="shared" si="2"/>
        <v>14.19</v>
      </c>
      <c r="H59" s="258">
        <f t="shared" si="2"/>
        <v>17.009999999999998</v>
      </c>
      <c r="I59" s="258">
        <f t="shared" si="2"/>
        <v>10.26</v>
      </c>
      <c r="J59" s="258">
        <f t="shared" si="2"/>
        <v>12.56</v>
      </c>
      <c r="K59" s="258">
        <f t="shared" si="2"/>
        <v>64.89</v>
      </c>
      <c r="L59" s="258">
        <f t="shared" si="2"/>
        <v>76.399999999999991</v>
      </c>
      <c r="M59" s="258">
        <f t="shared" si="2"/>
        <v>373.34999999999997</v>
      </c>
      <c r="N59" s="258">
        <f t="shared" si="2"/>
        <v>435.80000000000007</v>
      </c>
    </row>
    <row r="60" spans="1:14" s="54" customFormat="1" ht="15" customHeight="1" x14ac:dyDescent="0.25">
      <c r="A60" s="153"/>
      <c r="B60" s="463" t="s">
        <v>22</v>
      </c>
      <c r="C60" s="311"/>
      <c r="D60" s="311"/>
      <c r="E60" s="258"/>
      <c r="F60" s="311"/>
      <c r="G60" s="101"/>
      <c r="H60" s="101"/>
      <c r="I60" s="101"/>
      <c r="J60" s="101"/>
      <c r="K60" s="101"/>
      <c r="L60" s="101"/>
      <c r="M60" s="101"/>
      <c r="N60" s="101"/>
    </row>
    <row r="61" spans="1:14" s="54" customFormat="1" ht="15" customHeight="1" x14ac:dyDescent="0.25">
      <c r="A61" s="352" t="s">
        <v>115</v>
      </c>
      <c r="B61" s="155" t="s">
        <v>443</v>
      </c>
      <c r="C61" s="303"/>
      <c r="D61" s="303"/>
      <c r="E61" s="156">
        <v>100</v>
      </c>
      <c r="F61" s="156">
        <v>120</v>
      </c>
      <c r="G61" s="231">
        <v>6.35</v>
      </c>
      <c r="H61" s="101">
        <v>7.62</v>
      </c>
      <c r="I61" s="84">
        <v>5.18</v>
      </c>
      <c r="J61" s="101">
        <v>6.22</v>
      </c>
      <c r="K61" s="101">
        <v>6.4</v>
      </c>
      <c r="L61" s="101">
        <v>8.6</v>
      </c>
      <c r="M61" s="101">
        <v>111</v>
      </c>
      <c r="N61" s="101">
        <v>133.19999999999999</v>
      </c>
    </row>
    <row r="62" spans="1:14" s="54" customFormat="1" ht="15" customHeight="1" x14ac:dyDescent="0.25">
      <c r="A62" s="352"/>
      <c r="B62" s="155" t="s">
        <v>444</v>
      </c>
      <c r="C62" s="303"/>
      <c r="D62" s="303"/>
      <c r="E62" s="262">
        <v>110</v>
      </c>
      <c r="F62" s="262">
        <v>130</v>
      </c>
      <c r="G62" s="82">
        <f>G64+G63</f>
        <v>2.65</v>
      </c>
      <c r="H62" s="82">
        <f t="shared" ref="H62:N62" si="3">H64+H63</f>
        <v>3.1399999999999997</v>
      </c>
      <c r="I62" s="82">
        <f t="shared" si="3"/>
        <v>3.9499999999999997</v>
      </c>
      <c r="J62" s="82">
        <f t="shared" si="3"/>
        <v>5.29</v>
      </c>
      <c r="K62" s="82">
        <f t="shared" si="3"/>
        <v>12.54</v>
      </c>
      <c r="L62" s="82">
        <f t="shared" si="3"/>
        <v>16.239999999999998</v>
      </c>
      <c r="M62" s="82">
        <f t="shared" si="3"/>
        <v>94.22</v>
      </c>
      <c r="N62" s="82">
        <f t="shared" si="3"/>
        <v>123.03</v>
      </c>
    </row>
    <row r="63" spans="1:14" s="54" customFormat="1" ht="15" customHeight="1" x14ac:dyDescent="0.25">
      <c r="A63" s="353" t="s">
        <v>116</v>
      </c>
      <c r="B63" s="155" t="s">
        <v>306</v>
      </c>
      <c r="C63" s="175"/>
      <c r="D63" s="175"/>
      <c r="E63" s="262">
        <v>60</v>
      </c>
      <c r="F63" s="262">
        <v>70</v>
      </c>
      <c r="G63" s="165">
        <v>1.22</v>
      </c>
      <c r="H63" s="165">
        <v>1.42</v>
      </c>
      <c r="I63" s="165">
        <v>1.92</v>
      </c>
      <c r="J63" s="165">
        <v>2.2400000000000002</v>
      </c>
      <c r="K63" s="165">
        <v>7.74</v>
      </c>
      <c r="L63" s="165">
        <v>9.0399999999999991</v>
      </c>
      <c r="M63" s="165">
        <v>54.9</v>
      </c>
      <c r="N63" s="165">
        <v>64.05</v>
      </c>
    </row>
    <row r="64" spans="1:14" s="54" customFormat="1" ht="15" customHeight="1" x14ac:dyDescent="0.25">
      <c r="A64" s="353"/>
      <c r="B64" s="155" t="s">
        <v>442</v>
      </c>
      <c r="C64" s="175"/>
      <c r="D64" s="175"/>
      <c r="E64" s="458">
        <v>50</v>
      </c>
      <c r="F64" s="458">
        <v>60</v>
      </c>
      <c r="G64" s="453">
        <v>1.43</v>
      </c>
      <c r="H64" s="165">
        <v>1.72</v>
      </c>
      <c r="I64" s="165">
        <v>2.0299999999999998</v>
      </c>
      <c r="J64" s="165">
        <v>3.05</v>
      </c>
      <c r="K64" s="165">
        <v>4.8</v>
      </c>
      <c r="L64" s="165">
        <v>7.2</v>
      </c>
      <c r="M64" s="165">
        <v>39.32</v>
      </c>
      <c r="N64" s="165">
        <v>58.98</v>
      </c>
    </row>
    <row r="65" spans="1:14" s="54" customFormat="1" ht="15" customHeight="1" x14ac:dyDescent="0.55000000000000004">
      <c r="A65" s="352" t="s">
        <v>500</v>
      </c>
      <c r="B65" s="365" t="s">
        <v>537</v>
      </c>
      <c r="C65" s="412"/>
      <c r="D65" s="412"/>
      <c r="E65" s="468">
        <v>40</v>
      </c>
      <c r="F65" s="468">
        <v>60</v>
      </c>
      <c r="G65" s="101">
        <v>0.3</v>
      </c>
      <c r="H65" s="101">
        <v>0.5</v>
      </c>
      <c r="I65" s="101">
        <v>0</v>
      </c>
      <c r="J65" s="101">
        <v>0.1</v>
      </c>
      <c r="K65" s="101">
        <v>1</v>
      </c>
      <c r="L65" s="101">
        <v>1.5</v>
      </c>
      <c r="M65" s="101">
        <v>5.6</v>
      </c>
      <c r="N65" s="101">
        <v>8.4</v>
      </c>
    </row>
    <row r="66" spans="1:14" s="54" customFormat="1" ht="15" customHeight="1" x14ac:dyDescent="0.25">
      <c r="A66" s="353"/>
      <c r="B66" s="119" t="s">
        <v>202</v>
      </c>
      <c r="C66" s="179">
        <v>110</v>
      </c>
      <c r="D66" s="459">
        <v>125</v>
      </c>
      <c r="E66" s="650">
        <v>91.3</v>
      </c>
      <c r="F66" s="650">
        <v>103.75</v>
      </c>
      <c r="G66" s="81"/>
      <c r="H66" s="307"/>
      <c r="I66" s="307"/>
      <c r="J66" s="307"/>
      <c r="K66" s="307"/>
      <c r="L66" s="307"/>
      <c r="M66" s="307"/>
      <c r="N66" s="307"/>
    </row>
    <row r="67" spans="1:14" s="54" customFormat="1" ht="15" customHeight="1" x14ac:dyDescent="0.25">
      <c r="A67" s="353"/>
      <c r="B67" s="119" t="s">
        <v>203</v>
      </c>
      <c r="C67" s="179">
        <v>154</v>
      </c>
      <c r="D67" s="459">
        <v>175</v>
      </c>
      <c r="E67" s="652"/>
      <c r="F67" s="652"/>
      <c r="G67" s="81"/>
      <c r="H67" s="307"/>
      <c r="I67" s="307"/>
      <c r="J67" s="307"/>
      <c r="K67" s="307"/>
      <c r="L67" s="307"/>
      <c r="M67" s="307"/>
      <c r="N67" s="307"/>
    </row>
    <row r="68" spans="1:14" s="54" customFormat="1" ht="15" customHeight="1" x14ac:dyDescent="0.25">
      <c r="A68" s="353"/>
      <c r="B68" s="120" t="s">
        <v>40</v>
      </c>
      <c r="C68" s="84">
        <v>15</v>
      </c>
      <c r="D68" s="84">
        <v>18</v>
      </c>
      <c r="E68" s="84">
        <v>15</v>
      </c>
      <c r="F68" s="84">
        <v>18</v>
      </c>
      <c r="G68" s="81"/>
      <c r="H68" s="307"/>
      <c r="I68" s="307"/>
      <c r="J68" s="307"/>
      <c r="K68" s="307"/>
      <c r="L68" s="307"/>
      <c r="M68" s="307"/>
      <c r="N68" s="307"/>
    </row>
    <row r="69" spans="1:14" s="54" customFormat="1" ht="15" customHeight="1" x14ac:dyDescent="0.25">
      <c r="A69" s="353"/>
      <c r="B69" s="119" t="s">
        <v>179</v>
      </c>
      <c r="C69" s="182">
        <v>6.72</v>
      </c>
      <c r="D69" s="182">
        <v>7.6</v>
      </c>
      <c r="E69" s="37">
        <v>4.97</v>
      </c>
      <c r="F69" s="37">
        <v>5.6</v>
      </c>
      <c r="G69" s="81"/>
      <c r="H69" s="307"/>
      <c r="I69" s="307"/>
      <c r="J69" s="307"/>
      <c r="K69" s="307"/>
      <c r="L69" s="307"/>
      <c r="M69" s="307"/>
      <c r="N69" s="307"/>
    </row>
    <row r="70" spans="1:14" s="54" customFormat="1" ht="15" customHeight="1" x14ac:dyDescent="0.25">
      <c r="A70" s="353"/>
      <c r="B70" s="97" t="s">
        <v>48</v>
      </c>
      <c r="C70" s="182">
        <v>7</v>
      </c>
      <c r="D70" s="182">
        <v>7</v>
      </c>
      <c r="E70" s="37">
        <v>5.88</v>
      </c>
      <c r="F70" s="37">
        <v>5.88</v>
      </c>
      <c r="G70" s="81"/>
      <c r="H70" s="307"/>
      <c r="I70" s="307"/>
      <c r="J70" s="307"/>
      <c r="K70" s="307"/>
      <c r="L70" s="307"/>
      <c r="M70" s="307"/>
      <c r="N70" s="307"/>
    </row>
    <row r="71" spans="1:14" s="54" customFormat="1" ht="15" customHeight="1" x14ac:dyDescent="0.25">
      <c r="A71" s="353"/>
      <c r="B71" s="185" t="s">
        <v>11</v>
      </c>
      <c r="C71" s="182">
        <v>2</v>
      </c>
      <c r="D71" s="182">
        <v>2</v>
      </c>
      <c r="E71" s="37">
        <v>2</v>
      </c>
      <c r="F71" s="37">
        <v>2</v>
      </c>
      <c r="G71" s="81"/>
      <c r="H71" s="307"/>
      <c r="I71" s="307"/>
      <c r="J71" s="307"/>
      <c r="K71" s="307"/>
      <c r="L71" s="307"/>
      <c r="M71" s="307"/>
      <c r="N71" s="307"/>
    </row>
    <row r="72" spans="1:14" s="54" customFormat="1" ht="15" customHeight="1" x14ac:dyDescent="0.25">
      <c r="A72" s="352"/>
      <c r="B72" s="120" t="s">
        <v>40</v>
      </c>
      <c r="C72" s="84">
        <v>18</v>
      </c>
      <c r="D72" s="84">
        <v>21</v>
      </c>
      <c r="E72" s="84">
        <v>18</v>
      </c>
      <c r="F72" s="84">
        <v>21</v>
      </c>
      <c r="G72" s="189"/>
      <c r="H72" s="189"/>
      <c r="I72" s="189"/>
      <c r="J72" s="189"/>
      <c r="K72" s="189"/>
      <c r="L72" s="189"/>
      <c r="M72" s="189"/>
      <c r="N72" s="189"/>
    </row>
    <row r="73" spans="1:14" s="54" customFormat="1" ht="15" customHeight="1" x14ac:dyDescent="0.25">
      <c r="A73" s="353"/>
      <c r="B73" s="97" t="s">
        <v>180</v>
      </c>
      <c r="C73" s="123">
        <v>64.5</v>
      </c>
      <c r="D73" s="123">
        <v>72.75</v>
      </c>
      <c r="E73" s="241">
        <v>59.34</v>
      </c>
      <c r="F73" s="241">
        <v>66.930000000000007</v>
      </c>
      <c r="G73" s="189"/>
      <c r="H73" s="189"/>
      <c r="I73" s="189"/>
      <c r="J73" s="189"/>
      <c r="K73" s="189"/>
      <c r="L73" s="189"/>
      <c r="M73" s="189"/>
      <c r="N73" s="189"/>
    </row>
    <row r="74" spans="1:14" s="54" customFormat="1" ht="15" customHeight="1" x14ac:dyDescent="0.25">
      <c r="A74" s="353"/>
      <c r="B74" s="185" t="s">
        <v>11</v>
      </c>
      <c r="C74" s="37">
        <v>4</v>
      </c>
      <c r="D74" s="37">
        <v>4</v>
      </c>
      <c r="E74" s="37">
        <v>4</v>
      </c>
      <c r="F74" s="37">
        <v>4</v>
      </c>
      <c r="G74" s="189"/>
      <c r="H74" s="189"/>
      <c r="I74" s="189"/>
      <c r="J74" s="189"/>
      <c r="K74" s="189"/>
      <c r="L74" s="189"/>
      <c r="M74" s="189"/>
      <c r="N74" s="189"/>
    </row>
    <row r="75" spans="1:14" s="54" customFormat="1" ht="15" customHeight="1" x14ac:dyDescent="0.25">
      <c r="A75" s="353"/>
      <c r="B75" s="102" t="s">
        <v>341</v>
      </c>
      <c r="C75" s="37">
        <v>60</v>
      </c>
      <c r="D75" s="37">
        <v>80</v>
      </c>
      <c r="E75" s="37">
        <v>39</v>
      </c>
      <c r="F75" s="37">
        <v>52</v>
      </c>
      <c r="G75" s="189"/>
      <c r="H75" s="189"/>
      <c r="I75" s="189"/>
      <c r="J75" s="189"/>
      <c r="K75" s="189"/>
      <c r="L75" s="189"/>
      <c r="M75" s="189"/>
      <c r="N75" s="189"/>
    </row>
    <row r="76" spans="1:14" s="54" customFormat="1" ht="15" customHeight="1" x14ac:dyDescent="0.25">
      <c r="A76" s="353"/>
      <c r="B76" s="98" t="s">
        <v>539</v>
      </c>
      <c r="C76" s="82">
        <v>48</v>
      </c>
      <c r="D76" s="89">
        <v>71</v>
      </c>
      <c r="E76" s="82">
        <v>40</v>
      </c>
      <c r="F76" s="82">
        <v>60</v>
      </c>
      <c r="G76" s="189"/>
      <c r="H76" s="189"/>
      <c r="I76" s="189"/>
      <c r="J76" s="189"/>
      <c r="K76" s="189"/>
      <c r="L76" s="189"/>
      <c r="M76" s="189"/>
      <c r="N76" s="189"/>
    </row>
    <row r="77" spans="1:14" s="54" customFormat="1" ht="15" customHeight="1" x14ac:dyDescent="0.25">
      <c r="A77" s="353"/>
      <c r="B77" s="102" t="s">
        <v>183</v>
      </c>
      <c r="C77" s="37">
        <v>1</v>
      </c>
      <c r="D77" s="37">
        <v>2</v>
      </c>
      <c r="E77" s="37">
        <v>1</v>
      </c>
      <c r="F77" s="37">
        <v>2</v>
      </c>
      <c r="G77" s="189"/>
      <c r="H77" s="189"/>
      <c r="I77" s="189"/>
      <c r="J77" s="189"/>
      <c r="K77" s="189"/>
      <c r="L77" s="189"/>
      <c r="M77" s="189"/>
      <c r="N77" s="189"/>
    </row>
    <row r="78" spans="1:14" s="54" customFormat="1" ht="15" customHeight="1" x14ac:dyDescent="0.25">
      <c r="A78" s="353"/>
      <c r="B78" s="102" t="s">
        <v>256</v>
      </c>
      <c r="C78" s="37">
        <v>3.5</v>
      </c>
      <c r="D78" s="37">
        <v>3.5</v>
      </c>
      <c r="E78" s="37">
        <v>3.5</v>
      </c>
      <c r="F78" s="37">
        <v>3.5</v>
      </c>
      <c r="G78" s="189"/>
      <c r="H78" s="189"/>
      <c r="I78" s="189"/>
      <c r="J78" s="189"/>
      <c r="K78" s="189"/>
      <c r="L78" s="189"/>
      <c r="M78" s="189"/>
      <c r="N78" s="189"/>
    </row>
    <row r="79" spans="1:14" s="54" customFormat="1" ht="15" customHeight="1" x14ac:dyDescent="0.25">
      <c r="A79" s="353"/>
      <c r="B79" s="102" t="s">
        <v>256</v>
      </c>
      <c r="C79" s="37">
        <v>3.5</v>
      </c>
      <c r="D79" s="37">
        <v>3.5</v>
      </c>
      <c r="E79" s="37">
        <v>3.5</v>
      </c>
      <c r="F79" s="37">
        <v>3.5</v>
      </c>
      <c r="G79" s="189"/>
      <c r="H79" s="189"/>
      <c r="I79" s="189"/>
      <c r="J79" s="189"/>
      <c r="K79" s="189"/>
      <c r="L79" s="189"/>
      <c r="M79" s="189"/>
      <c r="N79" s="189"/>
    </row>
    <row r="80" spans="1:14" s="54" customFormat="1" ht="15" customHeight="1" x14ac:dyDescent="0.2">
      <c r="A80" s="216"/>
      <c r="B80" s="88" t="s">
        <v>183</v>
      </c>
      <c r="C80" s="82">
        <v>1</v>
      </c>
      <c r="D80" s="89">
        <v>2</v>
      </c>
      <c r="E80" s="82">
        <v>1</v>
      </c>
      <c r="F80" s="89">
        <v>2</v>
      </c>
      <c r="G80" s="189"/>
      <c r="H80" s="460"/>
      <c r="I80" s="461"/>
      <c r="J80" s="462"/>
      <c r="K80" s="469"/>
      <c r="L80" s="469"/>
      <c r="M80" s="470"/>
      <c r="N80" s="470"/>
    </row>
    <row r="81" spans="1:14" s="54" customFormat="1" ht="15" customHeight="1" x14ac:dyDescent="0.2">
      <c r="A81" s="216"/>
      <c r="B81" s="119" t="s">
        <v>274</v>
      </c>
      <c r="C81" s="84">
        <v>1</v>
      </c>
      <c r="D81" s="84">
        <v>1</v>
      </c>
      <c r="E81" s="84">
        <v>0.8</v>
      </c>
      <c r="F81" s="84">
        <v>0.8</v>
      </c>
      <c r="G81" s="189"/>
      <c r="H81" s="460"/>
      <c r="I81" s="461"/>
      <c r="J81" s="462"/>
      <c r="K81" s="469"/>
      <c r="L81" s="469"/>
      <c r="M81" s="470"/>
      <c r="N81" s="470"/>
    </row>
    <row r="82" spans="1:14" s="54" customFormat="1" ht="15" customHeight="1" thickBot="1" x14ac:dyDescent="0.25">
      <c r="A82" s="216"/>
      <c r="B82" s="99" t="s">
        <v>275</v>
      </c>
      <c r="C82" s="84">
        <v>0.5</v>
      </c>
      <c r="D82" s="85">
        <v>0.55000000000000004</v>
      </c>
      <c r="E82" s="84">
        <v>0.45</v>
      </c>
      <c r="F82" s="85">
        <v>0.5</v>
      </c>
      <c r="G82" s="189"/>
      <c r="H82" s="460"/>
      <c r="I82" s="461"/>
      <c r="J82" s="462"/>
      <c r="K82" s="469"/>
      <c r="L82" s="469"/>
      <c r="M82" s="470"/>
      <c r="N82" s="470"/>
    </row>
    <row r="83" spans="1:14" s="54" customFormat="1" ht="15" customHeight="1" thickBot="1" x14ac:dyDescent="0.3">
      <c r="A83" s="366" t="s">
        <v>508</v>
      </c>
      <c r="B83" s="465" t="s">
        <v>356</v>
      </c>
      <c r="C83" s="292"/>
      <c r="D83" s="292"/>
      <c r="E83" s="292">
        <v>75</v>
      </c>
      <c r="F83" s="292">
        <v>90</v>
      </c>
      <c r="G83" s="471">
        <v>5.27</v>
      </c>
      <c r="H83" s="471">
        <v>6.32</v>
      </c>
      <c r="I83" s="471">
        <v>8.15</v>
      </c>
      <c r="J83" s="471">
        <v>9.7799999999999994</v>
      </c>
      <c r="K83" s="472">
        <v>32.56</v>
      </c>
      <c r="L83" s="471">
        <v>39.07</v>
      </c>
      <c r="M83" s="299">
        <v>144.69999999999999</v>
      </c>
      <c r="N83" s="299">
        <v>173.64</v>
      </c>
    </row>
    <row r="84" spans="1:14" s="54" customFormat="1" ht="15" customHeight="1" x14ac:dyDescent="0.25">
      <c r="A84" s="216"/>
      <c r="B84" s="102" t="s">
        <v>183</v>
      </c>
      <c r="C84" s="118">
        <v>3</v>
      </c>
      <c r="D84" s="118">
        <v>4</v>
      </c>
      <c r="E84" s="118">
        <v>3</v>
      </c>
      <c r="F84" s="118">
        <v>4</v>
      </c>
      <c r="G84" s="110"/>
      <c r="H84" s="110"/>
      <c r="I84" s="110"/>
      <c r="J84" s="110"/>
      <c r="K84" s="110"/>
      <c r="L84" s="110"/>
      <c r="M84" s="110"/>
      <c r="N84" s="110"/>
    </row>
    <row r="85" spans="1:14" s="54" customFormat="1" ht="15" customHeight="1" x14ac:dyDescent="0.25">
      <c r="A85" s="216"/>
      <c r="B85" s="185" t="s">
        <v>11</v>
      </c>
      <c r="C85" s="118">
        <v>4</v>
      </c>
      <c r="D85" s="118">
        <v>4</v>
      </c>
      <c r="E85" s="118">
        <v>4</v>
      </c>
      <c r="F85" s="118">
        <v>4</v>
      </c>
      <c r="G85" s="110"/>
      <c r="H85" s="110"/>
      <c r="I85" s="110"/>
      <c r="J85" s="110"/>
      <c r="K85" s="110"/>
      <c r="L85" s="110"/>
      <c r="M85" s="110"/>
      <c r="N85" s="110"/>
    </row>
    <row r="86" spans="1:14" s="54" customFormat="1" ht="15" customHeight="1" x14ac:dyDescent="0.25">
      <c r="A86" s="216"/>
      <c r="B86" s="185" t="s">
        <v>19</v>
      </c>
      <c r="C86" s="37">
        <v>35</v>
      </c>
      <c r="D86" s="37">
        <v>40</v>
      </c>
      <c r="E86" s="37">
        <v>35</v>
      </c>
      <c r="F86" s="37">
        <v>40</v>
      </c>
      <c r="G86" s="110"/>
      <c r="H86" s="110"/>
      <c r="I86" s="110"/>
      <c r="J86" s="110"/>
      <c r="K86" s="110"/>
      <c r="L86" s="110"/>
      <c r="M86" s="110"/>
      <c r="N86" s="110"/>
    </row>
    <row r="87" spans="1:14" s="54" customFormat="1" ht="15" customHeight="1" x14ac:dyDescent="0.25">
      <c r="A87" s="216"/>
      <c r="B87" s="185" t="s">
        <v>24</v>
      </c>
      <c r="C87" s="37">
        <v>7</v>
      </c>
      <c r="D87" s="37">
        <v>7</v>
      </c>
      <c r="E87" s="37">
        <v>5.88</v>
      </c>
      <c r="F87" s="37">
        <v>5.88</v>
      </c>
      <c r="G87" s="110"/>
      <c r="H87" s="110"/>
      <c r="I87" s="110"/>
      <c r="J87" s="110"/>
      <c r="K87" s="110"/>
      <c r="L87" s="110"/>
      <c r="M87" s="110"/>
      <c r="N87" s="110"/>
    </row>
    <row r="88" spans="1:14" s="54" customFormat="1" ht="15" customHeight="1" x14ac:dyDescent="0.25">
      <c r="A88" s="216"/>
      <c r="B88" s="186" t="s">
        <v>154</v>
      </c>
      <c r="C88" s="182">
        <v>1</v>
      </c>
      <c r="D88" s="182">
        <v>1.25</v>
      </c>
      <c r="E88" s="37">
        <v>1</v>
      </c>
      <c r="F88" s="37">
        <v>1.25</v>
      </c>
      <c r="G88" s="110"/>
      <c r="H88" s="110"/>
      <c r="I88" s="110"/>
      <c r="J88" s="110"/>
      <c r="K88" s="110"/>
      <c r="L88" s="110"/>
      <c r="M88" s="110"/>
      <c r="N88" s="110"/>
    </row>
    <row r="89" spans="1:14" s="54" customFormat="1" ht="15" customHeight="1" x14ac:dyDescent="0.25">
      <c r="A89" s="216"/>
      <c r="B89" s="186" t="s">
        <v>20</v>
      </c>
      <c r="C89" s="182">
        <v>4</v>
      </c>
      <c r="D89" s="182">
        <v>5</v>
      </c>
      <c r="E89" s="37">
        <v>4</v>
      </c>
      <c r="F89" s="37">
        <v>5</v>
      </c>
      <c r="G89" s="110"/>
      <c r="H89" s="110"/>
      <c r="I89" s="110"/>
      <c r="J89" s="110"/>
      <c r="K89" s="110"/>
      <c r="L89" s="110"/>
      <c r="M89" s="110"/>
      <c r="N89" s="110"/>
    </row>
    <row r="90" spans="1:14" s="54" customFormat="1" ht="15" customHeight="1" x14ac:dyDescent="0.25">
      <c r="A90" s="216"/>
      <c r="B90" s="120" t="s">
        <v>40</v>
      </c>
      <c r="C90" s="84">
        <v>18</v>
      </c>
      <c r="D90" s="84">
        <v>21</v>
      </c>
      <c r="E90" s="84">
        <v>18</v>
      </c>
      <c r="F90" s="84">
        <v>21</v>
      </c>
      <c r="G90" s="110"/>
      <c r="H90" s="110"/>
      <c r="I90" s="110"/>
      <c r="J90" s="110"/>
      <c r="K90" s="110"/>
      <c r="L90" s="110"/>
      <c r="M90" s="110"/>
      <c r="N90" s="110"/>
    </row>
    <row r="91" spans="1:14" s="54" customFormat="1" ht="15" customHeight="1" x14ac:dyDescent="0.25">
      <c r="A91" s="216"/>
      <c r="B91" s="185" t="s">
        <v>20</v>
      </c>
      <c r="C91" s="37">
        <v>4</v>
      </c>
      <c r="D91" s="37">
        <v>6</v>
      </c>
      <c r="E91" s="37">
        <v>4</v>
      </c>
      <c r="F91" s="37">
        <v>6</v>
      </c>
      <c r="G91" s="110"/>
      <c r="H91" s="110"/>
      <c r="I91" s="110"/>
      <c r="J91" s="110"/>
      <c r="K91" s="110"/>
      <c r="L91" s="110"/>
      <c r="M91" s="110"/>
      <c r="N91" s="110"/>
    </row>
    <row r="92" spans="1:14" s="54" customFormat="1" ht="15" customHeight="1" thickBot="1" x14ac:dyDescent="0.3">
      <c r="A92" s="216"/>
      <c r="B92" s="185" t="s">
        <v>247</v>
      </c>
      <c r="C92" s="84">
        <v>0.02</v>
      </c>
      <c r="D92" s="84">
        <v>0.03</v>
      </c>
      <c r="E92" s="84">
        <v>0.02</v>
      </c>
      <c r="F92" s="84">
        <v>0.03</v>
      </c>
      <c r="G92" s="110"/>
      <c r="H92" s="110"/>
      <c r="I92" s="110"/>
      <c r="J92" s="110"/>
      <c r="K92" s="110"/>
      <c r="L92" s="110"/>
      <c r="M92" s="110"/>
      <c r="N92" s="110"/>
    </row>
    <row r="93" spans="1:14" s="54" customFormat="1" ht="15" customHeight="1" thickBot="1" x14ac:dyDescent="0.3">
      <c r="A93" s="366" t="s">
        <v>229</v>
      </c>
      <c r="B93" s="192" t="s">
        <v>146</v>
      </c>
      <c r="C93" s="37"/>
      <c r="D93" s="37"/>
      <c r="E93" s="258">
        <v>180</v>
      </c>
      <c r="F93" s="258">
        <v>200</v>
      </c>
      <c r="G93" s="218">
        <v>0.18</v>
      </c>
      <c r="H93" s="218">
        <v>0.2</v>
      </c>
      <c r="I93" s="218">
        <v>0.18</v>
      </c>
      <c r="J93" s="218">
        <v>0.2</v>
      </c>
      <c r="K93" s="295">
        <v>11.22</v>
      </c>
      <c r="L93" s="218">
        <v>12.46</v>
      </c>
      <c r="M93" s="218">
        <v>102</v>
      </c>
      <c r="N93" s="218">
        <v>123</v>
      </c>
    </row>
    <row r="94" spans="1:14" s="54" customFormat="1" ht="15" customHeight="1" x14ac:dyDescent="0.25">
      <c r="A94" s="153"/>
      <c r="B94" s="188" t="s">
        <v>187</v>
      </c>
      <c r="C94" s="82">
        <v>42</v>
      </c>
      <c r="D94" s="82">
        <v>50</v>
      </c>
      <c r="E94" s="82">
        <v>33.6</v>
      </c>
      <c r="F94" s="82">
        <v>40</v>
      </c>
      <c r="G94" s="165"/>
      <c r="H94" s="165"/>
      <c r="I94" s="165"/>
      <c r="J94" s="165"/>
      <c r="K94" s="165"/>
      <c r="L94" s="165"/>
      <c r="M94" s="165"/>
      <c r="N94" s="165"/>
    </row>
    <row r="95" spans="1:14" s="54" customFormat="1" ht="15" customHeight="1" x14ac:dyDescent="0.25">
      <c r="A95" s="153"/>
      <c r="B95" s="188" t="s">
        <v>20</v>
      </c>
      <c r="C95" s="82">
        <v>8</v>
      </c>
      <c r="D95" s="82">
        <v>9</v>
      </c>
      <c r="E95" s="82">
        <v>8</v>
      </c>
      <c r="F95" s="82">
        <v>9</v>
      </c>
      <c r="G95" s="165"/>
      <c r="H95" s="165"/>
      <c r="I95" s="165"/>
      <c r="J95" s="165"/>
      <c r="K95" s="165"/>
      <c r="L95" s="165"/>
      <c r="M95" s="165"/>
      <c r="N95" s="165"/>
    </row>
    <row r="96" spans="1:14" s="54" customFormat="1" ht="15" customHeight="1" x14ac:dyDescent="0.25">
      <c r="A96" s="153"/>
      <c r="B96" s="188" t="s">
        <v>241</v>
      </c>
      <c r="C96" s="82">
        <v>0.02</v>
      </c>
      <c r="D96" s="82">
        <v>0.03</v>
      </c>
      <c r="E96" s="82">
        <v>0.02</v>
      </c>
      <c r="F96" s="82">
        <v>0.03</v>
      </c>
      <c r="G96" s="165"/>
      <c r="H96" s="165"/>
      <c r="I96" s="165"/>
      <c r="J96" s="165"/>
      <c r="K96" s="165"/>
      <c r="L96" s="165"/>
      <c r="M96" s="165"/>
      <c r="N96" s="165"/>
    </row>
    <row r="97" spans="1:14" s="54" customFormat="1" ht="15" customHeight="1" x14ac:dyDescent="0.25">
      <c r="A97" s="153"/>
      <c r="B97" s="319" t="s">
        <v>21</v>
      </c>
      <c r="C97" s="258"/>
      <c r="D97" s="258"/>
      <c r="E97" s="258">
        <f>E61+E62+E93+E83+E65</f>
        <v>505</v>
      </c>
      <c r="F97" s="258">
        <f t="shared" ref="F97:N97" si="4">F61+F62+F93+F83+F65</f>
        <v>600</v>
      </c>
      <c r="G97" s="258">
        <f t="shared" si="4"/>
        <v>14.75</v>
      </c>
      <c r="H97" s="258">
        <f t="shared" si="4"/>
        <v>17.78</v>
      </c>
      <c r="I97" s="258">
        <f t="shared" si="4"/>
        <v>17.46</v>
      </c>
      <c r="J97" s="258">
        <f t="shared" si="4"/>
        <v>21.59</v>
      </c>
      <c r="K97" s="258">
        <f t="shared" si="4"/>
        <v>63.72</v>
      </c>
      <c r="L97" s="258">
        <f t="shared" si="4"/>
        <v>77.87</v>
      </c>
      <c r="M97" s="258">
        <f t="shared" si="4"/>
        <v>457.52000000000004</v>
      </c>
      <c r="N97" s="258">
        <f t="shared" si="4"/>
        <v>561.27</v>
      </c>
    </row>
    <row r="98" spans="1:14" s="54" customFormat="1" ht="15" customHeight="1" x14ac:dyDescent="0.25">
      <c r="A98" s="418"/>
      <c r="B98" s="301" t="s">
        <v>26</v>
      </c>
      <c r="C98" s="292"/>
      <c r="D98" s="292"/>
      <c r="E98" s="292"/>
      <c r="F98" s="354"/>
      <c r="G98" s="165"/>
      <c r="H98" s="165"/>
      <c r="I98" s="165"/>
      <c r="J98" s="165"/>
      <c r="K98" s="165"/>
      <c r="L98" s="165"/>
      <c r="M98" s="165"/>
      <c r="N98" s="165"/>
    </row>
    <row r="99" spans="1:14" s="54" customFormat="1" ht="15" customHeight="1" x14ac:dyDescent="0.25">
      <c r="A99" s="632" t="s">
        <v>353</v>
      </c>
      <c r="B99" s="192" t="s">
        <v>27</v>
      </c>
      <c r="C99" s="84">
        <v>23</v>
      </c>
      <c r="D99" s="84">
        <v>23</v>
      </c>
      <c r="E99" s="292">
        <v>23</v>
      </c>
      <c r="F99" s="292">
        <v>23</v>
      </c>
      <c r="G99" s="110">
        <v>1.56</v>
      </c>
      <c r="H99" s="110">
        <v>1.56</v>
      </c>
      <c r="I99" s="110">
        <v>0.19</v>
      </c>
      <c r="J99" s="110">
        <v>0.19</v>
      </c>
      <c r="K99" s="110">
        <v>11.59</v>
      </c>
      <c r="L99" s="110">
        <v>11.59</v>
      </c>
      <c r="M99" s="110">
        <v>54.38</v>
      </c>
      <c r="N99" s="110">
        <v>54.38</v>
      </c>
    </row>
    <row r="100" spans="1:14" s="54" customFormat="1" ht="15" customHeight="1" x14ac:dyDescent="0.25">
      <c r="A100" s="634"/>
      <c r="B100" s="192" t="s">
        <v>28</v>
      </c>
      <c r="C100" s="84">
        <v>40</v>
      </c>
      <c r="D100" s="84">
        <v>50</v>
      </c>
      <c r="E100" s="258">
        <v>40</v>
      </c>
      <c r="F100" s="258">
        <v>50</v>
      </c>
      <c r="G100" s="110">
        <v>2.2200000000000002</v>
      </c>
      <c r="H100" s="110">
        <v>2.78</v>
      </c>
      <c r="I100" s="110">
        <v>0.45</v>
      </c>
      <c r="J100" s="110">
        <v>0.56000000000000005</v>
      </c>
      <c r="K100" s="110">
        <v>19.68</v>
      </c>
      <c r="L100" s="110">
        <v>24.6</v>
      </c>
      <c r="M100" s="110">
        <v>91.66</v>
      </c>
      <c r="N100" s="110">
        <v>114.58</v>
      </c>
    </row>
    <row r="101" spans="1:14" s="54" customFormat="1" ht="15" customHeight="1" x14ac:dyDescent="0.25">
      <c r="A101" s="635"/>
      <c r="B101" s="192" t="s">
        <v>29</v>
      </c>
      <c r="C101" s="179">
        <v>3</v>
      </c>
      <c r="D101" s="179">
        <v>3</v>
      </c>
      <c r="E101" s="292">
        <v>3</v>
      </c>
      <c r="F101" s="292">
        <v>3</v>
      </c>
      <c r="G101" s="110"/>
      <c r="H101" s="110"/>
      <c r="I101" s="110"/>
      <c r="J101" s="110"/>
      <c r="K101" s="110"/>
      <c r="L101" s="110"/>
      <c r="M101" s="110"/>
      <c r="N101" s="110"/>
    </row>
    <row r="102" spans="1:14" s="54" customFormat="1" ht="15" customHeight="1" x14ac:dyDescent="0.25">
      <c r="A102" s="382"/>
      <c r="B102" s="192" t="s">
        <v>21</v>
      </c>
      <c r="C102" s="84"/>
      <c r="D102" s="84"/>
      <c r="E102" s="292">
        <f>E99+E100+E101</f>
        <v>66</v>
      </c>
      <c r="F102" s="292">
        <f>F99+F100+F101</f>
        <v>76</v>
      </c>
      <c r="G102" s="110">
        <f>G99+G100</f>
        <v>3.7800000000000002</v>
      </c>
      <c r="H102" s="110">
        <f t="shared" ref="H102:N102" si="5">H99+H100</f>
        <v>4.34</v>
      </c>
      <c r="I102" s="110">
        <f t="shared" si="5"/>
        <v>0.64</v>
      </c>
      <c r="J102" s="110">
        <f t="shared" si="5"/>
        <v>0.75</v>
      </c>
      <c r="K102" s="110">
        <f t="shared" si="5"/>
        <v>31.27</v>
      </c>
      <c r="L102" s="110">
        <f t="shared" si="5"/>
        <v>36.19</v>
      </c>
      <c r="M102" s="110">
        <f t="shared" si="5"/>
        <v>146.04</v>
      </c>
      <c r="N102" s="110">
        <f t="shared" si="5"/>
        <v>168.96</v>
      </c>
    </row>
    <row r="103" spans="1:14" s="54" customFormat="1" ht="15" customHeight="1" x14ac:dyDescent="0.25">
      <c r="A103" s="153"/>
      <c r="B103" s="301" t="s">
        <v>30</v>
      </c>
      <c r="C103" s="258"/>
      <c r="D103" s="258"/>
      <c r="E103" s="311">
        <f t="shared" ref="E103:N103" si="6">E16+E20+E59+E97+E102</f>
        <v>1639</v>
      </c>
      <c r="F103" s="311">
        <f t="shared" si="6"/>
        <v>1950</v>
      </c>
      <c r="G103" s="311">
        <f t="shared" si="6"/>
        <v>43.92</v>
      </c>
      <c r="H103" s="311">
        <f t="shared" si="6"/>
        <v>53.349999999999994</v>
      </c>
      <c r="I103" s="311">
        <f t="shared" si="6"/>
        <v>44.86</v>
      </c>
      <c r="J103" s="311">
        <f t="shared" si="6"/>
        <v>58.599999999999994</v>
      </c>
      <c r="K103" s="311">
        <f t="shared" si="6"/>
        <v>212.83</v>
      </c>
      <c r="L103" s="311">
        <f t="shared" si="6"/>
        <v>257.45999999999998</v>
      </c>
      <c r="M103" s="311">
        <f t="shared" si="6"/>
        <v>1469.81</v>
      </c>
      <c r="N103" s="311">
        <f t="shared" si="6"/>
        <v>1822.23</v>
      </c>
    </row>
    <row r="104" spans="1:14" s="86" customFormat="1" ht="15.75" x14ac:dyDescent="0.25">
      <c r="A104" s="355"/>
      <c r="B104" s="322" t="s">
        <v>396</v>
      </c>
      <c r="C104" s="322"/>
      <c r="D104" s="322"/>
      <c r="E104" s="322"/>
      <c r="F104" s="323"/>
      <c r="G104" s="156">
        <v>42</v>
      </c>
      <c r="H104" s="156">
        <v>54</v>
      </c>
      <c r="I104" s="156">
        <v>47</v>
      </c>
      <c r="J104" s="156">
        <v>60</v>
      </c>
      <c r="K104" s="156">
        <v>203</v>
      </c>
      <c r="L104" s="156">
        <v>261</v>
      </c>
      <c r="M104" s="156">
        <v>1400</v>
      </c>
      <c r="N104" s="156">
        <v>1800</v>
      </c>
    </row>
    <row r="105" spans="1:14" s="86" customFormat="1" ht="17.25" customHeight="1" x14ac:dyDescent="0.55000000000000004">
      <c r="A105" s="383"/>
      <c r="B105" s="324" t="s">
        <v>177</v>
      </c>
      <c r="C105" s="324"/>
      <c r="D105" s="324"/>
      <c r="E105" s="324"/>
      <c r="F105" s="325"/>
      <c r="G105" s="326">
        <f t="shared" ref="G105:N105" si="7">G103*100/G104</f>
        <v>104.57142857142857</v>
      </c>
      <c r="H105" s="326">
        <f t="shared" si="7"/>
        <v>98.796296296296276</v>
      </c>
      <c r="I105" s="326">
        <f t="shared" si="7"/>
        <v>95.446808510638292</v>
      </c>
      <c r="J105" s="326">
        <f t="shared" si="7"/>
        <v>97.666666666666657</v>
      </c>
      <c r="K105" s="326">
        <f t="shared" si="7"/>
        <v>104.8423645320197</v>
      </c>
      <c r="L105" s="326">
        <f t="shared" si="7"/>
        <v>98.643678160919521</v>
      </c>
      <c r="M105" s="326">
        <f t="shared" si="7"/>
        <v>104.98642857142858</v>
      </c>
      <c r="N105" s="326">
        <f t="shared" si="7"/>
        <v>101.235</v>
      </c>
    </row>
    <row r="106" spans="1:14" s="86" customFormat="1" ht="17.25" customHeight="1" x14ac:dyDescent="0.55000000000000004">
      <c r="A106" s="383"/>
      <c r="B106" s="327" t="s">
        <v>384</v>
      </c>
      <c r="C106" s="327"/>
      <c r="D106" s="327"/>
      <c r="E106" s="327"/>
      <c r="F106" s="328"/>
      <c r="G106" s="311">
        <f>G105-100</f>
        <v>4.5714285714285694</v>
      </c>
      <c r="H106" s="311">
        <f t="shared" ref="H106:N106" si="8">H105-100</f>
        <v>-1.2037037037037237</v>
      </c>
      <c r="I106" s="311">
        <f t="shared" si="8"/>
        <v>-4.5531914893617085</v>
      </c>
      <c r="J106" s="311">
        <f t="shared" si="8"/>
        <v>-2.3333333333333428</v>
      </c>
      <c r="K106" s="311">
        <f t="shared" si="8"/>
        <v>4.8423645320197011</v>
      </c>
      <c r="L106" s="311">
        <f t="shared" si="8"/>
        <v>-1.3563218390804792</v>
      </c>
      <c r="M106" s="311">
        <f t="shared" si="8"/>
        <v>4.9864285714285757</v>
      </c>
      <c r="N106" s="311">
        <f t="shared" si="8"/>
        <v>1.2349999999999994</v>
      </c>
    </row>
    <row r="107" spans="1:14" s="86" customFormat="1" ht="18.75" customHeight="1" x14ac:dyDescent="0.55000000000000004">
      <c r="A107" s="384"/>
      <c r="B107" s="155" t="s">
        <v>397</v>
      </c>
      <c r="C107" s="664" t="s">
        <v>406</v>
      </c>
      <c r="D107" s="665"/>
      <c r="E107" s="665"/>
      <c r="F107" s="665"/>
      <c r="G107" s="665"/>
      <c r="H107" s="665"/>
      <c r="I107" s="665"/>
      <c r="J107" s="666"/>
      <c r="K107" s="667" t="s">
        <v>407</v>
      </c>
      <c r="L107" s="668"/>
      <c r="M107" s="668"/>
      <c r="N107" s="668"/>
    </row>
    <row r="108" spans="1:14" s="86" customFormat="1" ht="25.5" customHeight="1" x14ac:dyDescent="0.55000000000000004">
      <c r="A108" s="384"/>
      <c r="B108" s="334" t="s">
        <v>164</v>
      </c>
      <c r="C108" s="335" t="s">
        <v>400</v>
      </c>
      <c r="D108" s="335" t="s">
        <v>401</v>
      </c>
      <c r="E108" s="336">
        <f>E16</f>
        <v>365</v>
      </c>
      <c r="F108" s="336">
        <f>F16</f>
        <v>436</v>
      </c>
      <c r="G108" s="337"/>
      <c r="H108" s="337"/>
      <c r="I108" s="337"/>
      <c r="J108" s="337"/>
      <c r="K108" s="335" t="s">
        <v>408</v>
      </c>
      <c r="L108" s="335" t="s">
        <v>409</v>
      </c>
      <c r="M108" s="336">
        <f>M16</f>
        <v>447.29999999999995</v>
      </c>
      <c r="N108" s="336">
        <f>N16</f>
        <v>593.5</v>
      </c>
    </row>
    <row r="109" spans="1:14" s="86" customFormat="1" ht="27" customHeight="1" x14ac:dyDescent="0.55000000000000004">
      <c r="A109" s="384"/>
      <c r="B109" s="334" t="s">
        <v>398</v>
      </c>
      <c r="C109" s="335" t="s">
        <v>402</v>
      </c>
      <c r="D109" s="335" t="s">
        <v>402</v>
      </c>
      <c r="E109" s="336">
        <f>E18</f>
        <v>150</v>
      </c>
      <c r="F109" s="336">
        <f>F18</f>
        <v>180</v>
      </c>
      <c r="G109" s="337"/>
      <c r="H109" s="337"/>
      <c r="I109" s="337"/>
      <c r="J109" s="337"/>
      <c r="K109" s="335" t="s">
        <v>411</v>
      </c>
      <c r="L109" s="335" t="s">
        <v>410</v>
      </c>
      <c r="M109" s="336">
        <f>M18</f>
        <v>45.6</v>
      </c>
      <c r="N109" s="336">
        <f>N18</f>
        <v>62.7</v>
      </c>
    </row>
    <row r="110" spans="1:14" s="86" customFormat="1" ht="27" customHeight="1" x14ac:dyDescent="0.55000000000000004">
      <c r="A110" s="5"/>
      <c r="B110" s="225" t="s">
        <v>166</v>
      </c>
      <c r="C110" s="226" t="s">
        <v>403</v>
      </c>
      <c r="D110" s="226" t="s">
        <v>404</v>
      </c>
      <c r="E110" s="227">
        <f>E59</f>
        <v>553</v>
      </c>
      <c r="F110" s="227">
        <f>F59</f>
        <v>658</v>
      </c>
      <c r="G110" s="2"/>
      <c r="H110" s="2"/>
      <c r="I110" s="2"/>
      <c r="J110" s="2"/>
      <c r="K110" s="226" t="s">
        <v>413</v>
      </c>
      <c r="L110" s="226" t="s">
        <v>414</v>
      </c>
      <c r="M110" s="227">
        <f>M59</f>
        <v>373.34999999999997</v>
      </c>
      <c r="N110" s="227">
        <f>N79+N99+N100</f>
        <v>168.96</v>
      </c>
    </row>
    <row r="111" spans="1:14" s="86" customFormat="1" ht="32.25" customHeight="1" x14ac:dyDescent="0.55000000000000004">
      <c r="A111" s="5"/>
      <c r="B111" s="225" t="s">
        <v>399</v>
      </c>
      <c r="C111" s="226" t="s">
        <v>401</v>
      </c>
      <c r="D111" s="226" t="s">
        <v>405</v>
      </c>
      <c r="E111" s="227">
        <f>E97</f>
        <v>505</v>
      </c>
      <c r="F111" s="227">
        <f>F97</f>
        <v>600</v>
      </c>
      <c r="G111" s="222"/>
      <c r="H111" s="222"/>
      <c r="I111" s="222"/>
      <c r="J111" s="222"/>
      <c r="K111" s="226" t="s">
        <v>412</v>
      </c>
      <c r="L111" s="226" t="s">
        <v>415</v>
      </c>
      <c r="M111" s="227">
        <f>M97</f>
        <v>457.52000000000004</v>
      </c>
      <c r="N111" s="227">
        <f>N97</f>
        <v>561.27</v>
      </c>
    </row>
    <row r="112" spans="1:14" ht="25.5" customHeight="1" x14ac:dyDescent="0.55000000000000004">
      <c r="B112" s="783" t="s">
        <v>473</v>
      </c>
      <c r="C112" s="254"/>
      <c r="D112" s="254"/>
      <c r="E112" s="255">
        <f>E103</f>
        <v>1639</v>
      </c>
      <c r="F112" s="255">
        <f>F103</f>
        <v>1950</v>
      </c>
      <c r="G112" s="2"/>
      <c r="H112" s="2"/>
      <c r="I112" s="2"/>
      <c r="J112" s="2"/>
      <c r="K112" s="226" t="s">
        <v>474</v>
      </c>
      <c r="L112" s="226" t="s">
        <v>475</v>
      </c>
      <c r="M112" s="256">
        <f>M103</f>
        <v>1469.81</v>
      </c>
      <c r="N112" s="256">
        <f>N103</f>
        <v>1822.23</v>
      </c>
    </row>
    <row r="113" spans="2:14" ht="21.75" customHeight="1" x14ac:dyDescent="0.55000000000000004">
      <c r="B113" s="784"/>
      <c r="C113" s="785" t="s">
        <v>384</v>
      </c>
      <c r="D113" s="786"/>
      <c r="E113" s="786"/>
      <c r="F113" s="786"/>
      <c r="G113" s="786"/>
      <c r="H113" s="786"/>
      <c r="I113" s="786"/>
      <c r="J113" s="787"/>
      <c r="K113" s="2"/>
      <c r="L113" s="2"/>
      <c r="M113" s="257">
        <f>M106</f>
        <v>4.9864285714285757</v>
      </c>
      <c r="N113" s="257">
        <f>N106</f>
        <v>1.2349999999999994</v>
      </c>
    </row>
    <row r="135" spans="1:6" x14ac:dyDescent="0.55000000000000004">
      <c r="A135" s="1"/>
      <c r="E135" s="1"/>
      <c r="F135" s="1"/>
    </row>
    <row r="136" spans="1:6" x14ac:dyDescent="0.55000000000000004">
      <c r="A136" s="1"/>
      <c r="E136" s="12"/>
      <c r="F136" s="12"/>
    </row>
  </sheetData>
  <mergeCells count="15">
    <mergeCell ref="B112:B113"/>
    <mergeCell ref="C113:J113"/>
    <mergeCell ref="C107:J107"/>
    <mergeCell ref="K107:N107"/>
    <mergeCell ref="A99:A101"/>
    <mergeCell ref="A1:A3"/>
    <mergeCell ref="B1:B3"/>
    <mergeCell ref="G1:L2"/>
    <mergeCell ref="I3:J3"/>
    <mergeCell ref="G3:H3"/>
    <mergeCell ref="E66:E67"/>
    <mergeCell ref="F66:F67"/>
    <mergeCell ref="M1:N3"/>
    <mergeCell ref="C1:F2"/>
    <mergeCell ref="K3:L3"/>
  </mergeCells>
  <pageMargins left="0" right="0" top="0" bottom="0" header="0" footer="0"/>
  <pageSetup paperSize="9" scale="58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T114"/>
  <sheetViews>
    <sheetView view="pageBreakPreview" topLeftCell="A80" zoomScaleNormal="100" zoomScaleSheetLayoutView="100" workbookViewId="0">
      <selection activeCell="I104" sqref="I104"/>
    </sheetView>
  </sheetViews>
  <sheetFormatPr defaultRowHeight="38.25" x14ac:dyDescent="0.55000000000000004"/>
  <cols>
    <col min="1" max="1" width="3.5703125" style="1" customWidth="1"/>
    <col min="2" max="2" width="14.7109375" style="5" customWidth="1"/>
    <col min="3" max="3" width="53.7109375" style="1" customWidth="1"/>
    <col min="4" max="5" width="8.7109375" style="15" customWidth="1"/>
    <col min="6" max="7" width="8.7109375" style="6" customWidth="1"/>
    <col min="8" max="15" width="8.7109375" style="1" customWidth="1"/>
    <col min="16" max="16384" width="9.140625" style="1"/>
  </cols>
  <sheetData>
    <row r="1" spans="2:15" ht="23.25" customHeight="1" x14ac:dyDescent="0.55000000000000004"/>
    <row r="2" spans="2:15" hidden="1" x14ac:dyDescent="0.55000000000000004"/>
    <row r="3" spans="2:15" hidden="1" x14ac:dyDescent="0.55000000000000004"/>
    <row r="4" spans="2:15" ht="12" customHeight="1" x14ac:dyDescent="0.55000000000000004">
      <c r="B4" s="644" t="s">
        <v>90</v>
      </c>
      <c r="C4" s="700" t="s">
        <v>514</v>
      </c>
      <c r="D4" s="636" t="s">
        <v>168</v>
      </c>
      <c r="E4" s="725"/>
      <c r="F4" s="726"/>
      <c r="G4" s="727"/>
      <c r="H4" s="645" t="s">
        <v>0</v>
      </c>
      <c r="I4" s="645"/>
      <c r="J4" s="645"/>
      <c r="K4" s="645"/>
      <c r="L4" s="645"/>
      <c r="M4" s="645"/>
      <c r="N4" s="636" t="s">
        <v>175</v>
      </c>
      <c r="O4" s="731"/>
    </row>
    <row r="5" spans="2:15" ht="17.25" customHeight="1" x14ac:dyDescent="0.55000000000000004">
      <c r="B5" s="644"/>
      <c r="C5" s="701"/>
      <c r="D5" s="728"/>
      <c r="E5" s="729"/>
      <c r="F5" s="730"/>
      <c r="G5" s="708"/>
      <c r="H5" s="645"/>
      <c r="I5" s="645"/>
      <c r="J5" s="645"/>
      <c r="K5" s="645"/>
      <c r="L5" s="645"/>
      <c r="M5" s="645"/>
      <c r="N5" s="732"/>
      <c r="O5" s="733"/>
    </row>
    <row r="6" spans="2:15" ht="21" customHeight="1" x14ac:dyDescent="0.55000000000000004">
      <c r="B6" s="644"/>
      <c r="C6" s="702"/>
      <c r="D6" s="349" t="s">
        <v>1</v>
      </c>
      <c r="E6" s="349" t="s">
        <v>2</v>
      </c>
      <c r="F6" s="349" t="s">
        <v>1</v>
      </c>
      <c r="G6" s="349" t="s">
        <v>2</v>
      </c>
      <c r="H6" s="644" t="s">
        <v>139</v>
      </c>
      <c r="I6" s="644"/>
      <c r="J6" s="644" t="s">
        <v>4</v>
      </c>
      <c r="K6" s="645"/>
      <c r="L6" s="645" t="s">
        <v>3</v>
      </c>
      <c r="M6" s="645"/>
      <c r="N6" s="781"/>
      <c r="O6" s="782"/>
    </row>
    <row r="7" spans="2:15" ht="15" customHeight="1" thickBot="1" x14ac:dyDescent="0.6">
      <c r="B7" s="445"/>
      <c r="C7" s="314" t="s">
        <v>5</v>
      </c>
      <c r="D7" s="446" t="s">
        <v>135</v>
      </c>
      <c r="E7" s="446" t="s">
        <v>136</v>
      </c>
      <c r="F7" s="373" t="s">
        <v>137</v>
      </c>
      <c r="G7" s="373" t="s">
        <v>137</v>
      </c>
      <c r="H7" s="373" t="s">
        <v>1</v>
      </c>
      <c r="I7" s="373" t="s">
        <v>2</v>
      </c>
      <c r="J7" s="373" t="s">
        <v>1</v>
      </c>
      <c r="K7" s="373" t="s">
        <v>2</v>
      </c>
      <c r="L7" s="373" t="s">
        <v>1</v>
      </c>
      <c r="M7" s="373" t="s">
        <v>2</v>
      </c>
      <c r="N7" s="373" t="s">
        <v>1</v>
      </c>
      <c r="O7" s="373" t="s">
        <v>2</v>
      </c>
    </row>
    <row r="8" spans="2:15" ht="15" customHeight="1" thickBot="1" x14ac:dyDescent="0.6">
      <c r="B8" s="447" t="s">
        <v>98</v>
      </c>
      <c r="C8" s="448" t="s">
        <v>357</v>
      </c>
      <c r="D8" s="266"/>
      <c r="E8" s="266"/>
      <c r="F8" s="266">
        <v>150</v>
      </c>
      <c r="G8" s="266">
        <v>180</v>
      </c>
      <c r="H8" s="376">
        <v>7.68</v>
      </c>
      <c r="I8" s="376">
        <v>9.2200000000000006</v>
      </c>
      <c r="J8" s="376">
        <v>14.4</v>
      </c>
      <c r="K8" s="376">
        <v>17.28</v>
      </c>
      <c r="L8" s="449">
        <v>9.5</v>
      </c>
      <c r="M8" s="376">
        <v>11.4</v>
      </c>
      <c r="N8" s="376">
        <v>168.8</v>
      </c>
      <c r="O8" s="450">
        <v>202.56</v>
      </c>
    </row>
    <row r="9" spans="2:15" ht="15" customHeight="1" x14ac:dyDescent="0.55000000000000004">
      <c r="B9" s="447" t="s">
        <v>99</v>
      </c>
      <c r="C9" s="301" t="s">
        <v>220</v>
      </c>
      <c r="D9" s="258"/>
      <c r="E9" s="258"/>
      <c r="F9" s="258">
        <v>10</v>
      </c>
      <c r="G9" s="258">
        <v>20</v>
      </c>
      <c r="H9" s="101">
        <v>0.7</v>
      </c>
      <c r="I9" s="101">
        <v>1.5</v>
      </c>
      <c r="J9" s="101">
        <v>0.3</v>
      </c>
      <c r="K9" s="101">
        <v>0.5</v>
      </c>
      <c r="L9" s="101">
        <v>5.5</v>
      </c>
      <c r="M9" s="101">
        <v>10.9</v>
      </c>
      <c r="N9" s="101">
        <v>27.1</v>
      </c>
      <c r="O9" s="101">
        <v>54.2</v>
      </c>
    </row>
    <row r="10" spans="2:15" ht="15" customHeight="1" x14ac:dyDescent="0.55000000000000004">
      <c r="B10" s="447"/>
      <c r="C10" s="119" t="s">
        <v>11</v>
      </c>
      <c r="D10" s="84">
        <v>3</v>
      </c>
      <c r="E10" s="84">
        <v>4</v>
      </c>
      <c r="F10" s="84">
        <v>3</v>
      </c>
      <c r="G10" s="84">
        <v>4</v>
      </c>
      <c r="H10" s="297"/>
      <c r="I10" s="297"/>
      <c r="J10" s="297"/>
      <c r="K10" s="297"/>
      <c r="L10" s="297"/>
      <c r="M10" s="297"/>
      <c r="N10" s="297"/>
      <c r="O10" s="297"/>
    </row>
    <row r="11" spans="2:15" ht="15" customHeight="1" x14ac:dyDescent="0.55000000000000004">
      <c r="B11" s="447"/>
      <c r="C11" s="120" t="s">
        <v>40</v>
      </c>
      <c r="D11" s="84">
        <v>18</v>
      </c>
      <c r="E11" s="84">
        <v>21</v>
      </c>
      <c r="F11" s="84">
        <v>18</v>
      </c>
      <c r="G11" s="84">
        <v>21</v>
      </c>
      <c r="H11" s="297"/>
      <c r="I11" s="297"/>
      <c r="J11" s="297"/>
      <c r="K11" s="297"/>
      <c r="L11" s="297"/>
      <c r="M11" s="297"/>
      <c r="N11" s="297"/>
      <c r="O11" s="297"/>
    </row>
    <row r="12" spans="2:15" ht="15" customHeight="1" x14ac:dyDescent="0.55000000000000004">
      <c r="B12" s="447"/>
      <c r="C12" s="188" t="s">
        <v>48</v>
      </c>
      <c r="D12" s="84">
        <v>11</v>
      </c>
      <c r="E12" s="84">
        <v>11</v>
      </c>
      <c r="F12" s="84">
        <v>9.24</v>
      </c>
      <c r="G12" s="84">
        <v>9.24</v>
      </c>
      <c r="H12" s="297"/>
      <c r="I12" s="297"/>
      <c r="J12" s="297"/>
      <c r="K12" s="297"/>
      <c r="L12" s="297"/>
      <c r="M12" s="297"/>
      <c r="N12" s="297"/>
      <c r="O12" s="297"/>
    </row>
    <row r="13" spans="2:15" ht="15" customHeight="1" x14ac:dyDescent="0.55000000000000004">
      <c r="B13" s="447"/>
      <c r="C13" s="119" t="s">
        <v>31</v>
      </c>
      <c r="D13" s="84">
        <v>8</v>
      </c>
      <c r="E13" s="84">
        <v>12</v>
      </c>
      <c r="F13" s="84">
        <v>8</v>
      </c>
      <c r="G13" s="84">
        <v>12</v>
      </c>
      <c r="H13" s="297"/>
      <c r="I13" s="297"/>
      <c r="J13" s="297"/>
      <c r="K13" s="297"/>
      <c r="L13" s="297"/>
      <c r="M13" s="297"/>
      <c r="N13" s="297"/>
      <c r="O13" s="297"/>
    </row>
    <row r="14" spans="2:15" ht="15" customHeight="1" x14ac:dyDescent="0.55000000000000004">
      <c r="B14" s="353"/>
      <c r="C14" s="188" t="s">
        <v>194</v>
      </c>
      <c r="D14" s="84">
        <v>10</v>
      </c>
      <c r="E14" s="84">
        <v>20</v>
      </c>
      <c r="F14" s="84">
        <v>10</v>
      </c>
      <c r="G14" s="84">
        <v>20</v>
      </c>
      <c r="H14" s="110"/>
      <c r="I14" s="110"/>
      <c r="J14" s="110"/>
      <c r="K14" s="110"/>
      <c r="L14" s="110"/>
      <c r="M14" s="110"/>
      <c r="N14" s="110"/>
      <c r="O14" s="110"/>
    </row>
    <row r="15" spans="2:15" ht="15" customHeight="1" x14ac:dyDescent="0.55000000000000004">
      <c r="B15" s="353"/>
      <c r="C15" s="188" t="s">
        <v>47</v>
      </c>
      <c r="D15" s="84">
        <v>80</v>
      </c>
      <c r="E15" s="84">
        <v>110</v>
      </c>
      <c r="F15" s="84">
        <v>80</v>
      </c>
      <c r="G15" s="84">
        <v>110</v>
      </c>
      <c r="H15" s="110"/>
      <c r="I15" s="110"/>
      <c r="J15" s="110"/>
      <c r="K15" s="110"/>
      <c r="L15" s="110"/>
      <c r="M15" s="110"/>
      <c r="N15" s="110"/>
      <c r="O15" s="110"/>
    </row>
    <row r="16" spans="2:15" ht="15" customHeight="1" x14ac:dyDescent="0.55000000000000004">
      <c r="B16" s="353"/>
      <c r="C16" s="188" t="s">
        <v>20</v>
      </c>
      <c r="D16" s="84">
        <v>3</v>
      </c>
      <c r="E16" s="84">
        <v>5</v>
      </c>
      <c r="F16" s="84">
        <v>3</v>
      </c>
      <c r="G16" s="84">
        <v>5</v>
      </c>
      <c r="H16" s="110"/>
      <c r="I16" s="110"/>
      <c r="J16" s="110"/>
      <c r="K16" s="110"/>
      <c r="L16" s="110"/>
      <c r="M16" s="110"/>
      <c r="N16" s="110"/>
      <c r="O16" s="110"/>
    </row>
    <row r="17" spans="2:15" ht="15" customHeight="1" thickBot="1" x14ac:dyDescent="0.6">
      <c r="B17" s="353"/>
      <c r="C17" s="188" t="s">
        <v>247</v>
      </c>
      <c r="D17" s="84">
        <v>0.02</v>
      </c>
      <c r="E17" s="84">
        <v>0.03</v>
      </c>
      <c r="F17" s="84">
        <v>0.02</v>
      </c>
      <c r="G17" s="84">
        <v>0.03</v>
      </c>
      <c r="H17" s="110"/>
      <c r="I17" s="110"/>
      <c r="J17" s="110"/>
      <c r="K17" s="110"/>
      <c r="L17" s="110"/>
      <c r="M17" s="110"/>
      <c r="N17" s="110"/>
      <c r="O17" s="110"/>
    </row>
    <row r="18" spans="2:15" ht="15" customHeight="1" thickBot="1" x14ac:dyDescent="0.6">
      <c r="B18" s="353" t="s">
        <v>100</v>
      </c>
      <c r="C18" s="296" t="s">
        <v>155</v>
      </c>
      <c r="D18" s="37"/>
      <c r="E18" s="37"/>
      <c r="F18" s="292">
        <v>150</v>
      </c>
      <c r="G18" s="292">
        <v>180</v>
      </c>
      <c r="H18" s="218">
        <v>3.3</v>
      </c>
      <c r="I18" s="218">
        <v>4.5</v>
      </c>
      <c r="J18" s="218">
        <v>1.2</v>
      </c>
      <c r="K18" s="218">
        <v>1.7</v>
      </c>
      <c r="L18" s="218">
        <v>4.7</v>
      </c>
      <c r="M18" s="218">
        <v>6.5</v>
      </c>
      <c r="N18" s="299">
        <v>45.6</v>
      </c>
      <c r="O18" s="299">
        <v>62.7</v>
      </c>
    </row>
    <row r="19" spans="2:15" ht="15" customHeight="1" x14ac:dyDescent="0.55000000000000004">
      <c r="B19" s="353"/>
      <c r="C19" s="300" t="s">
        <v>293</v>
      </c>
      <c r="D19" s="37">
        <v>150</v>
      </c>
      <c r="E19" s="37">
        <v>180</v>
      </c>
      <c r="F19" s="292">
        <v>150</v>
      </c>
      <c r="G19" s="292">
        <v>180</v>
      </c>
      <c r="H19" s="228"/>
      <c r="I19" s="228"/>
      <c r="J19" s="228"/>
      <c r="K19" s="228"/>
      <c r="L19" s="123"/>
      <c r="M19" s="228"/>
      <c r="N19" s="228"/>
      <c r="O19" s="228"/>
    </row>
    <row r="20" spans="2:15" ht="15" customHeight="1" x14ac:dyDescent="0.55000000000000004">
      <c r="B20" s="353" t="s">
        <v>101</v>
      </c>
      <c r="C20" s="296" t="s">
        <v>9</v>
      </c>
      <c r="D20" s="262"/>
      <c r="E20" s="262"/>
      <c r="F20" s="263">
        <v>40</v>
      </c>
      <c r="G20" s="263">
        <v>64</v>
      </c>
      <c r="H20" s="110">
        <v>2.6</v>
      </c>
      <c r="I20" s="110">
        <v>4.22</v>
      </c>
      <c r="J20" s="110">
        <v>8.8000000000000007</v>
      </c>
      <c r="K20" s="110">
        <v>14.7</v>
      </c>
      <c r="L20" s="110">
        <v>7.75</v>
      </c>
      <c r="M20" s="110">
        <v>12.4</v>
      </c>
      <c r="N20" s="110">
        <v>70.599999999999994</v>
      </c>
      <c r="O20" s="110">
        <v>166.7</v>
      </c>
    </row>
    <row r="21" spans="2:15" ht="15" customHeight="1" x14ac:dyDescent="0.55000000000000004">
      <c r="B21" s="353"/>
      <c r="C21" s="102" t="s">
        <v>10</v>
      </c>
      <c r="D21" s="37">
        <v>5</v>
      </c>
      <c r="E21" s="37">
        <v>8</v>
      </c>
      <c r="F21" s="37">
        <v>5</v>
      </c>
      <c r="G21" s="37">
        <v>8</v>
      </c>
      <c r="H21" s="110"/>
      <c r="I21" s="110"/>
      <c r="J21" s="110"/>
      <c r="K21" s="110"/>
      <c r="L21" s="110"/>
      <c r="M21" s="110"/>
      <c r="N21" s="110"/>
      <c r="O21" s="110"/>
    </row>
    <row r="22" spans="2:15" ht="15" customHeight="1" x14ac:dyDescent="0.55000000000000004">
      <c r="B22" s="353"/>
      <c r="C22" s="102" t="s">
        <v>11</v>
      </c>
      <c r="D22" s="37">
        <v>6</v>
      </c>
      <c r="E22" s="37">
        <v>8</v>
      </c>
      <c r="F22" s="37">
        <v>6</v>
      </c>
      <c r="G22" s="37">
        <v>8</v>
      </c>
      <c r="H22" s="110"/>
      <c r="I22" s="110"/>
      <c r="J22" s="110"/>
      <c r="K22" s="110"/>
      <c r="L22" s="110"/>
      <c r="M22" s="110"/>
      <c r="N22" s="110"/>
      <c r="O22" s="110"/>
    </row>
    <row r="23" spans="2:15" ht="15" customHeight="1" x14ac:dyDescent="0.55000000000000004">
      <c r="B23" s="353"/>
      <c r="C23" s="102" t="s">
        <v>12</v>
      </c>
      <c r="D23" s="37">
        <v>30</v>
      </c>
      <c r="E23" s="37">
        <v>50</v>
      </c>
      <c r="F23" s="37">
        <v>30</v>
      </c>
      <c r="G23" s="37">
        <v>50</v>
      </c>
      <c r="H23" s="110"/>
      <c r="I23" s="110"/>
      <c r="J23" s="110"/>
      <c r="K23" s="110"/>
      <c r="L23" s="110"/>
      <c r="M23" s="110"/>
      <c r="N23" s="110"/>
      <c r="O23" s="110"/>
    </row>
    <row r="24" spans="2:15" ht="15" customHeight="1" x14ac:dyDescent="0.55000000000000004">
      <c r="B24" s="373"/>
      <c r="C24" s="301" t="s">
        <v>21</v>
      </c>
      <c r="D24" s="266"/>
      <c r="E24" s="266"/>
      <c r="F24" s="320">
        <f>F8+F9+F18+F20</f>
        <v>350</v>
      </c>
      <c r="G24" s="320">
        <f t="shared" ref="G24:O24" si="0">G8+G9+G18+G20</f>
        <v>444</v>
      </c>
      <c r="H24" s="320">
        <f t="shared" si="0"/>
        <v>14.28</v>
      </c>
      <c r="I24" s="320">
        <f t="shared" si="0"/>
        <v>19.440000000000001</v>
      </c>
      <c r="J24" s="320">
        <f t="shared" si="0"/>
        <v>24.700000000000003</v>
      </c>
      <c r="K24" s="320">
        <f t="shared" si="0"/>
        <v>34.18</v>
      </c>
      <c r="L24" s="320">
        <f t="shared" si="0"/>
        <v>27.45</v>
      </c>
      <c r="M24" s="320">
        <f t="shared" si="0"/>
        <v>41.2</v>
      </c>
      <c r="N24" s="320">
        <f t="shared" si="0"/>
        <v>312.10000000000002</v>
      </c>
      <c r="O24" s="320">
        <f t="shared" si="0"/>
        <v>486.15999999999997</v>
      </c>
    </row>
    <row r="25" spans="2:15" ht="15" customHeight="1" thickBot="1" x14ac:dyDescent="0.6">
      <c r="B25" s="373"/>
      <c r="C25" s="314" t="s">
        <v>13</v>
      </c>
      <c r="D25" s="320"/>
      <c r="E25" s="320"/>
      <c r="F25" s="320"/>
      <c r="G25" s="320"/>
      <c r="H25" s="165"/>
      <c r="I25" s="165"/>
      <c r="J25" s="165"/>
      <c r="K25" s="165"/>
      <c r="L25" s="165"/>
      <c r="M25" s="165"/>
      <c r="N25" s="165"/>
      <c r="O25" s="165"/>
    </row>
    <row r="26" spans="2:15" ht="15" customHeight="1" thickBot="1" x14ac:dyDescent="0.6">
      <c r="B26" s="353" t="s">
        <v>294</v>
      </c>
      <c r="C26" s="314" t="s">
        <v>14</v>
      </c>
      <c r="D26" s="84">
        <v>200</v>
      </c>
      <c r="E26" s="84">
        <v>200</v>
      </c>
      <c r="F26" s="311">
        <v>200</v>
      </c>
      <c r="G26" s="311">
        <v>200</v>
      </c>
      <c r="H26" s="218">
        <f>(H27+H28+H29)/3</f>
        <v>0.56666666666666676</v>
      </c>
      <c r="I26" s="218">
        <f t="shared" ref="I26:O26" si="1">(I27+I28+I29)/3</f>
        <v>0.56666666666666676</v>
      </c>
      <c r="J26" s="218">
        <f t="shared" si="1"/>
        <v>0.13333333333333333</v>
      </c>
      <c r="K26" s="218">
        <f t="shared" si="1"/>
        <v>0.13333333333333333</v>
      </c>
      <c r="L26" s="218">
        <f t="shared" si="1"/>
        <v>17.866666666666664</v>
      </c>
      <c r="M26" s="218">
        <f t="shared" si="1"/>
        <v>17.866666666666664</v>
      </c>
      <c r="N26" s="218">
        <f t="shared" si="1"/>
        <v>75.666666666666671</v>
      </c>
      <c r="O26" s="218">
        <f t="shared" si="1"/>
        <v>75.666666666666671</v>
      </c>
    </row>
    <row r="27" spans="2:15" ht="15" customHeight="1" thickBot="1" x14ac:dyDescent="0.6">
      <c r="B27" s="353"/>
      <c r="C27" s="314" t="s">
        <v>465</v>
      </c>
      <c r="D27" s="84">
        <v>200</v>
      </c>
      <c r="E27" s="84">
        <v>200</v>
      </c>
      <c r="F27" s="311">
        <v>200</v>
      </c>
      <c r="G27" s="311">
        <v>200</v>
      </c>
      <c r="H27" s="356">
        <v>0.3</v>
      </c>
      <c r="I27" s="356">
        <v>0.3</v>
      </c>
      <c r="J27" s="356">
        <v>0</v>
      </c>
      <c r="K27" s="356">
        <v>0</v>
      </c>
      <c r="L27" s="356">
        <v>16.5</v>
      </c>
      <c r="M27" s="356">
        <v>16.5</v>
      </c>
      <c r="N27" s="356">
        <v>68</v>
      </c>
      <c r="O27" s="356">
        <v>68</v>
      </c>
    </row>
    <row r="28" spans="2:15" ht="15" customHeight="1" x14ac:dyDescent="0.55000000000000004">
      <c r="B28" s="353"/>
      <c r="C28" s="314" t="s">
        <v>466</v>
      </c>
      <c r="D28" s="84">
        <v>200</v>
      </c>
      <c r="E28" s="84">
        <v>200</v>
      </c>
      <c r="F28" s="311">
        <v>200</v>
      </c>
      <c r="G28" s="311">
        <v>200</v>
      </c>
      <c r="H28" s="356">
        <v>0.8</v>
      </c>
      <c r="I28" s="356">
        <v>0.8</v>
      </c>
      <c r="J28" s="356">
        <v>0.2</v>
      </c>
      <c r="K28" s="356">
        <v>0.2</v>
      </c>
      <c r="L28" s="356">
        <v>15.2</v>
      </c>
      <c r="M28" s="356">
        <v>15.2</v>
      </c>
      <c r="N28" s="356">
        <v>69</v>
      </c>
      <c r="O28" s="356">
        <v>69</v>
      </c>
    </row>
    <row r="29" spans="2:15" ht="15" customHeight="1" x14ac:dyDescent="0.55000000000000004">
      <c r="B29" s="353"/>
      <c r="C29" s="314" t="s">
        <v>467</v>
      </c>
      <c r="D29" s="84">
        <v>200</v>
      </c>
      <c r="E29" s="84">
        <v>200</v>
      </c>
      <c r="F29" s="311">
        <v>200</v>
      </c>
      <c r="G29" s="311">
        <v>200</v>
      </c>
      <c r="H29" s="276">
        <v>0.6</v>
      </c>
      <c r="I29" s="276">
        <v>0.6</v>
      </c>
      <c r="J29" s="276">
        <v>0.2</v>
      </c>
      <c r="K29" s="276">
        <v>0.2</v>
      </c>
      <c r="L29" s="276">
        <v>21.9</v>
      </c>
      <c r="M29" s="276">
        <v>21.9</v>
      </c>
      <c r="N29" s="276">
        <v>90</v>
      </c>
      <c r="O29" s="276">
        <v>90</v>
      </c>
    </row>
    <row r="30" spans="2:15" ht="15" customHeight="1" x14ac:dyDescent="0.55000000000000004">
      <c r="B30" s="353"/>
      <c r="C30" s="308" t="s">
        <v>21</v>
      </c>
      <c r="D30" s="262"/>
      <c r="E30" s="262"/>
      <c r="F30" s="262">
        <f>F26</f>
        <v>200</v>
      </c>
      <c r="G30" s="262">
        <f t="shared" ref="G30:O30" si="2">G26</f>
        <v>200</v>
      </c>
      <c r="H30" s="37">
        <f t="shared" si="2"/>
        <v>0.56666666666666676</v>
      </c>
      <c r="I30" s="37">
        <f t="shared" si="2"/>
        <v>0.56666666666666676</v>
      </c>
      <c r="J30" s="37">
        <f t="shared" si="2"/>
        <v>0.13333333333333333</v>
      </c>
      <c r="K30" s="37">
        <f t="shared" si="2"/>
        <v>0.13333333333333333</v>
      </c>
      <c r="L30" s="37">
        <f t="shared" si="2"/>
        <v>17.866666666666664</v>
      </c>
      <c r="M30" s="37">
        <f t="shared" si="2"/>
        <v>17.866666666666664</v>
      </c>
      <c r="N30" s="37">
        <f t="shared" si="2"/>
        <v>75.666666666666671</v>
      </c>
      <c r="O30" s="37">
        <f t="shared" si="2"/>
        <v>75.666666666666671</v>
      </c>
    </row>
    <row r="31" spans="2:15" ht="15" customHeight="1" x14ac:dyDescent="0.55000000000000004">
      <c r="B31" s="373"/>
      <c r="C31" s="314" t="s">
        <v>15</v>
      </c>
      <c r="D31" s="320"/>
      <c r="E31" s="320"/>
      <c r="F31" s="320"/>
      <c r="G31" s="320"/>
      <c r="H31" s="165"/>
      <c r="I31" s="165"/>
      <c r="J31" s="165"/>
      <c r="K31" s="165"/>
      <c r="L31" s="165"/>
      <c r="M31" s="165"/>
      <c r="N31" s="165"/>
      <c r="O31" s="165"/>
    </row>
    <row r="32" spans="2:15" ht="30.75" customHeight="1" x14ac:dyDescent="0.55000000000000004">
      <c r="B32" s="352" t="s">
        <v>347</v>
      </c>
      <c r="C32" s="192" t="s">
        <v>359</v>
      </c>
      <c r="D32" s="258"/>
      <c r="E32" s="258"/>
      <c r="F32" s="309">
        <v>150</v>
      </c>
      <c r="G32" s="309">
        <v>180</v>
      </c>
      <c r="H32" s="297">
        <v>1.4</v>
      </c>
      <c r="I32" s="297">
        <v>1.6</v>
      </c>
      <c r="J32" s="297">
        <v>1.7</v>
      </c>
      <c r="K32" s="297">
        <v>2</v>
      </c>
      <c r="L32" s="297">
        <v>3.8</v>
      </c>
      <c r="M32" s="297">
        <v>4.5</v>
      </c>
      <c r="N32" s="297">
        <v>36</v>
      </c>
      <c r="O32" s="297">
        <v>43.2</v>
      </c>
    </row>
    <row r="33" spans="2:20" ht="15" customHeight="1" thickBot="1" x14ac:dyDescent="0.6">
      <c r="B33" s="215"/>
      <c r="C33" s="119" t="s">
        <v>180</v>
      </c>
      <c r="D33" s="165">
        <v>26.25</v>
      </c>
      <c r="E33" s="82">
        <v>30</v>
      </c>
      <c r="F33" s="82">
        <v>24.15</v>
      </c>
      <c r="G33" s="165">
        <v>27.6</v>
      </c>
      <c r="H33" s="297"/>
      <c r="I33" s="297"/>
      <c r="J33" s="297"/>
      <c r="K33" s="297"/>
      <c r="L33" s="297"/>
      <c r="M33" s="297"/>
      <c r="N33" s="297"/>
      <c r="O33" s="297"/>
      <c r="P33" s="97" t="s">
        <v>179</v>
      </c>
      <c r="Q33" s="228">
        <v>6.72</v>
      </c>
      <c r="R33" s="228">
        <v>7.56</v>
      </c>
      <c r="S33" s="228">
        <v>4.97</v>
      </c>
      <c r="T33" s="228">
        <v>5.59</v>
      </c>
    </row>
    <row r="34" spans="2:20" ht="15" customHeight="1" x14ac:dyDescent="0.55000000000000004">
      <c r="B34" s="216"/>
      <c r="C34" s="97" t="s">
        <v>179</v>
      </c>
      <c r="D34" s="84">
        <v>6.72</v>
      </c>
      <c r="E34" s="84">
        <v>7.56</v>
      </c>
      <c r="F34" s="84">
        <v>4.97</v>
      </c>
      <c r="G34" s="84">
        <v>5.59</v>
      </c>
      <c r="H34" s="189"/>
      <c r="I34" s="189"/>
      <c r="J34" s="189"/>
      <c r="K34" s="189"/>
      <c r="L34" s="189"/>
      <c r="M34" s="189"/>
      <c r="N34" s="189"/>
      <c r="O34" s="189"/>
      <c r="P34" s="185" t="s">
        <v>205</v>
      </c>
      <c r="Q34" s="84">
        <v>31</v>
      </c>
      <c r="R34" s="84">
        <v>36</v>
      </c>
      <c r="S34" s="229">
        <v>19.22</v>
      </c>
      <c r="T34" s="230">
        <v>22.32</v>
      </c>
    </row>
    <row r="35" spans="2:20" ht="15" customHeight="1" x14ac:dyDescent="0.55000000000000004">
      <c r="B35" s="216"/>
      <c r="C35" s="186" t="s">
        <v>296</v>
      </c>
      <c r="D35" s="650">
        <v>12</v>
      </c>
      <c r="E35" s="650">
        <v>13</v>
      </c>
      <c r="F35" s="37">
        <v>8.64</v>
      </c>
      <c r="G35" s="37">
        <v>9.36</v>
      </c>
      <c r="H35" s="189"/>
      <c r="I35" s="189"/>
      <c r="J35" s="189"/>
      <c r="K35" s="189"/>
      <c r="L35" s="189"/>
      <c r="M35" s="189"/>
      <c r="N35" s="189"/>
      <c r="O35" s="189"/>
      <c r="P35" s="97" t="s">
        <v>178</v>
      </c>
      <c r="Q35" s="189">
        <v>7.2</v>
      </c>
      <c r="R35" s="189">
        <v>8</v>
      </c>
      <c r="S35" s="189">
        <v>6.62</v>
      </c>
      <c r="T35" s="189">
        <v>7.36</v>
      </c>
    </row>
    <row r="36" spans="2:20" ht="15" customHeight="1" x14ac:dyDescent="0.55000000000000004">
      <c r="B36" s="216"/>
      <c r="C36" s="186" t="s">
        <v>295</v>
      </c>
      <c r="D36" s="677"/>
      <c r="E36" s="677"/>
      <c r="F36" s="37">
        <v>6.84</v>
      </c>
      <c r="G36" s="37">
        <v>7.41</v>
      </c>
      <c r="H36" s="189"/>
      <c r="I36" s="189"/>
      <c r="J36" s="189"/>
      <c r="K36" s="189"/>
      <c r="L36" s="189"/>
      <c r="M36" s="189"/>
      <c r="N36" s="189"/>
      <c r="O36" s="189"/>
      <c r="P36" s="97" t="s">
        <v>181</v>
      </c>
      <c r="Q36" s="228">
        <v>47.2</v>
      </c>
      <c r="R36" s="228">
        <v>52.64</v>
      </c>
      <c r="S36" s="123">
        <v>37.29</v>
      </c>
      <c r="T36" s="123">
        <v>41.74</v>
      </c>
    </row>
    <row r="37" spans="2:20" ht="15" customHeight="1" x14ac:dyDescent="0.55000000000000004">
      <c r="B37" s="216"/>
      <c r="C37" s="97" t="s">
        <v>178</v>
      </c>
      <c r="D37" s="118">
        <v>3.2</v>
      </c>
      <c r="E37" s="118">
        <v>4</v>
      </c>
      <c r="F37" s="118">
        <v>2.94</v>
      </c>
      <c r="G37" s="118">
        <v>3.68</v>
      </c>
      <c r="H37" s="189"/>
      <c r="I37" s="189"/>
      <c r="J37" s="189"/>
      <c r="K37" s="189"/>
      <c r="L37" s="189"/>
      <c r="M37" s="189"/>
      <c r="N37" s="189"/>
      <c r="O37" s="189"/>
      <c r="P37" s="98" t="s">
        <v>45</v>
      </c>
      <c r="Q37" s="118">
        <v>3</v>
      </c>
      <c r="R37" s="118">
        <v>3.35</v>
      </c>
      <c r="S37" s="118">
        <v>3</v>
      </c>
      <c r="T37" s="118">
        <v>3.35</v>
      </c>
    </row>
    <row r="38" spans="2:20" ht="15" customHeight="1" x14ac:dyDescent="0.55000000000000004">
      <c r="B38" s="216"/>
      <c r="C38" s="97" t="s">
        <v>181</v>
      </c>
      <c r="D38" s="92">
        <v>47.2</v>
      </c>
      <c r="E38" s="84">
        <v>52.64</v>
      </c>
      <c r="F38" s="110">
        <v>37.29</v>
      </c>
      <c r="G38" s="84">
        <v>41.74</v>
      </c>
      <c r="H38" s="189"/>
      <c r="I38" s="189"/>
      <c r="J38" s="189"/>
      <c r="K38" s="189"/>
      <c r="L38" s="189"/>
      <c r="M38" s="189"/>
      <c r="N38" s="189"/>
      <c r="O38" s="189"/>
      <c r="P38" s="102" t="s">
        <v>19</v>
      </c>
      <c r="Q38" s="84">
        <v>0.7</v>
      </c>
      <c r="R38" s="84">
        <v>1</v>
      </c>
      <c r="S38" s="84">
        <v>0.7</v>
      </c>
      <c r="T38" s="84">
        <v>1</v>
      </c>
    </row>
    <row r="39" spans="2:20" ht="15" customHeight="1" x14ac:dyDescent="0.55000000000000004">
      <c r="B39" s="216"/>
      <c r="C39" s="98" t="s">
        <v>45</v>
      </c>
      <c r="D39" s="118">
        <v>3</v>
      </c>
      <c r="E39" s="118">
        <v>3</v>
      </c>
      <c r="F39" s="118">
        <v>3</v>
      </c>
      <c r="G39" s="118">
        <v>3</v>
      </c>
      <c r="H39" s="189"/>
      <c r="I39" s="189"/>
      <c r="J39" s="189"/>
      <c r="K39" s="189"/>
      <c r="L39" s="189"/>
      <c r="M39" s="189"/>
      <c r="N39" s="189"/>
      <c r="O39" s="189"/>
      <c r="P39" s="186" t="s">
        <v>183</v>
      </c>
      <c r="Q39" s="84">
        <v>2</v>
      </c>
      <c r="R39" s="84">
        <v>2</v>
      </c>
      <c r="S39" s="84">
        <v>2</v>
      </c>
      <c r="T39" s="84">
        <v>2</v>
      </c>
    </row>
    <row r="40" spans="2:20" ht="15" customHeight="1" x14ac:dyDescent="0.55000000000000004">
      <c r="B40" s="216"/>
      <c r="C40" s="102" t="s">
        <v>19</v>
      </c>
      <c r="D40" s="84">
        <v>0.7</v>
      </c>
      <c r="E40" s="84">
        <v>1</v>
      </c>
      <c r="F40" s="84">
        <v>0.7</v>
      </c>
      <c r="G40" s="84">
        <v>1</v>
      </c>
      <c r="H40" s="189"/>
      <c r="I40" s="189"/>
      <c r="J40" s="189"/>
      <c r="K40" s="189"/>
      <c r="L40" s="189"/>
      <c r="M40" s="189"/>
      <c r="N40" s="189"/>
      <c r="O40" s="189"/>
      <c r="P40" s="97" t="s">
        <v>11</v>
      </c>
      <c r="Q40" s="37">
        <v>2</v>
      </c>
      <c r="R40" s="37">
        <v>2</v>
      </c>
      <c r="S40" s="37">
        <v>2</v>
      </c>
      <c r="T40" s="37">
        <v>2</v>
      </c>
    </row>
    <row r="41" spans="2:20" ht="15" customHeight="1" x14ac:dyDescent="0.55000000000000004">
      <c r="B41" s="216"/>
      <c r="C41" s="97" t="s">
        <v>11</v>
      </c>
      <c r="D41" s="37">
        <v>2</v>
      </c>
      <c r="E41" s="37">
        <v>2</v>
      </c>
      <c r="F41" s="37">
        <v>2</v>
      </c>
      <c r="G41" s="37">
        <v>2</v>
      </c>
      <c r="H41" s="189"/>
      <c r="I41" s="189"/>
      <c r="J41" s="189"/>
      <c r="K41" s="189"/>
      <c r="L41" s="189"/>
      <c r="M41" s="189"/>
      <c r="N41" s="189"/>
      <c r="O41" s="189"/>
      <c r="P41" s="119" t="s">
        <v>274</v>
      </c>
      <c r="Q41" s="84">
        <v>1</v>
      </c>
      <c r="R41" s="84">
        <v>1</v>
      </c>
      <c r="S41" s="84">
        <v>0.8</v>
      </c>
      <c r="T41" s="84">
        <v>0.8</v>
      </c>
    </row>
    <row r="42" spans="2:20" ht="15" customHeight="1" x14ac:dyDescent="0.55000000000000004">
      <c r="B42" s="216"/>
      <c r="C42" s="97" t="s">
        <v>183</v>
      </c>
      <c r="D42" s="37">
        <v>2</v>
      </c>
      <c r="E42" s="37">
        <v>2</v>
      </c>
      <c r="F42" s="37">
        <v>2</v>
      </c>
      <c r="G42" s="37">
        <v>2</v>
      </c>
      <c r="H42" s="189"/>
      <c r="I42" s="189"/>
      <c r="J42" s="189"/>
      <c r="K42" s="189"/>
      <c r="L42" s="189"/>
      <c r="M42" s="189"/>
      <c r="N42" s="189"/>
      <c r="O42" s="189"/>
      <c r="P42" s="119"/>
      <c r="Q42" s="84"/>
      <c r="R42" s="84"/>
      <c r="S42" s="84"/>
      <c r="T42" s="84"/>
    </row>
    <row r="43" spans="2:20" ht="15" customHeight="1" x14ac:dyDescent="0.55000000000000004">
      <c r="B43" s="216"/>
      <c r="C43" s="119" t="s">
        <v>274</v>
      </c>
      <c r="D43" s="84">
        <v>1</v>
      </c>
      <c r="E43" s="84">
        <v>1</v>
      </c>
      <c r="F43" s="84">
        <v>0.8</v>
      </c>
      <c r="G43" s="84">
        <v>0.8</v>
      </c>
      <c r="H43" s="189"/>
      <c r="I43" s="189"/>
      <c r="J43" s="189"/>
      <c r="K43" s="189"/>
      <c r="L43" s="189"/>
      <c r="M43" s="189"/>
      <c r="N43" s="189"/>
      <c r="O43" s="189"/>
      <c r="P43" s="119" t="s">
        <v>275</v>
      </c>
      <c r="Q43" s="84">
        <v>0.5</v>
      </c>
      <c r="R43" s="84">
        <v>0.55000000000000004</v>
      </c>
      <c r="S43" s="84">
        <v>0.44</v>
      </c>
      <c r="T43" s="84">
        <v>0.5</v>
      </c>
    </row>
    <row r="44" spans="2:20" ht="15" customHeight="1" x14ac:dyDescent="0.55000000000000004">
      <c r="B44" s="216"/>
      <c r="C44" s="119" t="s">
        <v>275</v>
      </c>
      <c r="D44" s="84">
        <v>0.5</v>
      </c>
      <c r="E44" s="84">
        <v>0.55000000000000004</v>
      </c>
      <c r="F44" s="84">
        <v>0.44</v>
      </c>
      <c r="G44" s="84">
        <v>0.5</v>
      </c>
      <c r="H44" s="189"/>
      <c r="I44" s="189"/>
      <c r="J44" s="189"/>
      <c r="K44" s="189"/>
      <c r="L44" s="189"/>
      <c r="M44" s="189"/>
      <c r="N44" s="189"/>
      <c r="O44" s="189"/>
    </row>
    <row r="45" spans="2:20" ht="15" customHeight="1" thickBot="1" x14ac:dyDescent="0.6">
      <c r="B45" s="366" t="s">
        <v>360</v>
      </c>
      <c r="C45" s="301" t="s">
        <v>361</v>
      </c>
      <c r="D45" s="266"/>
      <c r="E45" s="266"/>
      <c r="F45" s="266">
        <v>60</v>
      </c>
      <c r="G45" s="266">
        <v>80</v>
      </c>
      <c r="H45" s="101">
        <v>5.8</v>
      </c>
      <c r="I45" s="101">
        <v>7.73</v>
      </c>
      <c r="J45" s="101">
        <v>4.8499999999999996</v>
      </c>
      <c r="K45" s="101">
        <v>6.48</v>
      </c>
      <c r="L45" s="101">
        <v>9.24</v>
      </c>
      <c r="M45" s="101">
        <v>12.32</v>
      </c>
      <c r="N45" s="101">
        <f>H45*4+J45*9+L45*4</f>
        <v>103.81</v>
      </c>
      <c r="O45" s="101">
        <f>I45*4+K45*9+M45*4</f>
        <v>138.52000000000001</v>
      </c>
    </row>
    <row r="46" spans="2:20" ht="15" customHeight="1" thickBot="1" x14ac:dyDescent="0.6">
      <c r="B46" s="351" t="s">
        <v>324</v>
      </c>
      <c r="C46" s="444" t="s">
        <v>392</v>
      </c>
      <c r="D46" s="84"/>
      <c r="E46" s="84"/>
      <c r="F46" s="258">
        <v>110</v>
      </c>
      <c r="G46" s="258">
        <v>130</v>
      </c>
      <c r="H46" s="218">
        <v>4</v>
      </c>
      <c r="I46" s="218">
        <v>4.7</v>
      </c>
      <c r="J46" s="218">
        <v>2.4</v>
      </c>
      <c r="K46" s="218">
        <v>2.9</v>
      </c>
      <c r="L46" s="295">
        <v>18.8</v>
      </c>
      <c r="M46" s="218">
        <v>22.2</v>
      </c>
      <c r="N46" s="451">
        <v>108.6</v>
      </c>
      <c r="O46" s="452">
        <v>128.30000000000001</v>
      </c>
    </row>
    <row r="47" spans="2:20" ht="15" customHeight="1" x14ac:dyDescent="0.55000000000000004">
      <c r="B47" s="353" t="s">
        <v>116</v>
      </c>
      <c r="C47" s="155" t="s">
        <v>307</v>
      </c>
      <c r="D47" s="175"/>
      <c r="E47" s="175"/>
      <c r="F47" s="156">
        <v>15</v>
      </c>
      <c r="G47" s="156">
        <v>20</v>
      </c>
      <c r="H47" s="453">
        <v>1.5</v>
      </c>
      <c r="I47" s="165">
        <v>2</v>
      </c>
      <c r="J47" s="165">
        <v>0.8</v>
      </c>
      <c r="K47" s="165">
        <v>1</v>
      </c>
      <c r="L47" s="165">
        <v>1.5</v>
      </c>
      <c r="M47" s="165">
        <v>2</v>
      </c>
      <c r="N47" s="165">
        <v>18.5</v>
      </c>
      <c r="O47" s="165">
        <v>24.6</v>
      </c>
    </row>
    <row r="48" spans="2:20" ht="15" customHeight="1" x14ac:dyDescent="0.55000000000000004">
      <c r="B48" s="352" t="s">
        <v>500</v>
      </c>
      <c r="C48" s="192" t="s">
        <v>536</v>
      </c>
      <c r="D48" s="262"/>
      <c r="E48" s="262"/>
      <c r="F48" s="262">
        <v>40</v>
      </c>
      <c r="G48" s="262">
        <v>60</v>
      </c>
      <c r="H48" s="101">
        <v>0.2</v>
      </c>
      <c r="I48" s="101">
        <v>0.4</v>
      </c>
      <c r="J48" s="101">
        <v>0</v>
      </c>
      <c r="K48" s="101">
        <v>0</v>
      </c>
      <c r="L48" s="101">
        <v>1.5</v>
      </c>
      <c r="M48" s="101">
        <v>2.2999999999999998</v>
      </c>
      <c r="N48" s="101">
        <v>5.6</v>
      </c>
      <c r="O48" s="101">
        <v>8.4</v>
      </c>
    </row>
    <row r="49" spans="2:15" ht="15" customHeight="1" x14ac:dyDescent="0.55000000000000004">
      <c r="B49" s="353"/>
      <c r="C49" s="155" t="s">
        <v>538</v>
      </c>
      <c r="D49" s="175">
        <v>50</v>
      </c>
      <c r="E49" s="175">
        <v>75</v>
      </c>
      <c r="F49" s="156">
        <v>40</v>
      </c>
      <c r="G49" s="156">
        <v>60</v>
      </c>
      <c r="H49" s="453"/>
      <c r="I49" s="165"/>
      <c r="J49" s="165"/>
      <c r="K49" s="165"/>
      <c r="L49" s="165"/>
      <c r="M49" s="165"/>
      <c r="N49" s="165"/>
      <c r="O49" s="165"/>
    </row>
    <row r="50" spans="2:15" ht="15" customHeight="1" x14ac:dyDescent="0.55000000000000004">
      <c r="B50" s="153"/>
      <c r="C50" s="119" t="s">
        <v>268</v>
      </c>
      <c r="D50" s="84">
        <v>52</v>
      </c>
      <c r="E50" s="84">
        <v>58</v>
      </c>
      <c r="F50" s="84">
        <v>37.44</v>
      </c>
      <c r="G50" s="84">
        <v>41.76</v>
      </c>
      <c r="H50" s="119"/>
      <c r="I50" s="84"/>
      <c r="J50" s="84"/>
      <c r="K50" s="84"/>
      <c r="L50" s="84"/>
      <c r="M50" s="165"/>
      <c r="N50" s="165"/>
      <c r="O50" s="165"/>
    </row>
    <row r="51" spans="2:15" ht="15" customHeight="1" x14ac:dyDescent="0.55000000000000004">
      <c r="B51" s="153"/>
      <c r="C51" s="119" t="s">
        <v>179</v>
      </c>
      <c r="D51" s="84">
        <v>6.72</v>
      </c>
      <c r="E51" s="84">
        <v>7.56</v>
      </c>
      <c r="F51" s="84">
        <v>4.97</v>
      </c>
      <c r="G51" s="84">
        <v>5.59</v>
      </c>
      <c r="H51" s="119"/>
      <c r="I51" s="84"/>
      <c r="J51" s="84"/>
      <c r="K51" s="84"/>
      <c r="L51" s="84"/>
      <c r="M51" s="165"/>
      <c r="N51" s="165"/>
      <c r="O51" s="165"/>
    </row>
    <row r="52" spans="2:15" ht="15" customHeight="1" x14ac:dyDescent="0.55000000000000004">
      <c r="B52" s="153"/>
      <c r="C52" s="119" t="s">
        <v>178</v>
      </c>
      <c r="D52" s="82">
        <v>7.2</v>
      </c>
      <c r="E52" s="82">
        <v>8</v>
      </c>
      <c r="F52" s="82">
        <v>6.62</v>
      </c>
      <c r="G52" s="82">
        <v>7.36</v>
      </c>
      <c r="H52" s="119"/>
      <c r="I52" s="82"/>
      <c r="J52" s="82"/>
      <c r="K52" s="82"/>
      <c r="L52" s="82"/>
      <c r="M52" s="165"/>
      <c r="N52" s="165"/>
      <c r="O52" s="165"/>
    </row>
    <row r="53" spans="2:15" ht="15" customHeight="1" x14ac:dyDescent="0.55000000000000004">
      <c r="B53" s="153"/>
      <c r="C53" s="119" t="s">
        <v>19</v>
      </c>
      <c r="D53" s="82">
        <v>0.7</v>
      </c>
      <c r="E53" s="82">
        <v>1</v>
      </c>
      <c r="F53" s="82">
        <v>0.7</v>
      </c>
      <c r="G53" s="82">
        <v>1</v>
      </c>
      <c r="H53" s="119"/>
      <c r="I53" s="82"/>
      <c r="J53" s="82"/>
      <c r="K53" s="82"/>
      <c r="L53" s="82"/>
      <c r="M53" s="165"/>
      <c r="N53" s="165"/>
      <c r="O53" s="165"/>
    </row>
    <row r="54" spans="2:15" ht="15" customHeight="1" x14ac:dyDescent="0.55000000000000004">
      <c r="B54" s="153"/>
      <c r="C54" s="119" t="s">
        <v>183</v>
      </c>
      <c r="D54" s="82">
        <v>4</v>
      </c>
      <c r="E54" s="82">
        <v>5</v>
      </c>
      <c r="F54" s="82">
        <v>4</v>
      </c>
      <c r="G54" s="82">
        <v>5</v>
      </c>
      <c r="H54" s="119"/>
      <c r="I54" s="82"/>
      <c r="J54" s="82"/>
      <c r="K54" s="82"/>
      <c r="L54" s="82"/>
      <c r="M54" s="165"/>
      <c r="N54" s="165"/>
      <c r="O54" s="165"/>
    </row>
    <row r="55" spans="2:15" ht="15" customHeight="1" x14ac:dyDescent="0.55000000000000004">
      <c r="B55" s="153"/>
      <c r="C55" s="119" t="s">
        <v>11</v>
      </c>
      <c r="D55" s="82">
        <v>3</v>
      </c>
      <c r="E55" s="82">
        <v>4</v>
      </c>
      <c r="F55" s="82">
        <v>4</v>
      </c>
      <c r="G55" s="82">
        <v>4</v>
      </c>
      <c r="H55" s="119"/>
      <c r="I55" s="82"/>
      <c r="J55" s="82"/>
      <c r="K55" s="82"/>
      <c r="L55" s="82"/>
      <c r="M55" s="165"/>
      <c r="N55" s="165"/>
      <c r="O55" s="165"/>
    </row>
    <row r="56" spans="2:15" ht="15" customHeight="1" x14ac:dyDescent="0.55000000000000004">
      <c r="B56" s="153"/>
      <c r="C56" s="188" t="s">
        <v>54</v>
      </c>
      <c r="D56" s="82">
        <v>5</v>
      </c>
      <c r="E56" s="82">
        <v>6</v>
      </c>
      <c r="F56" s="82">
        <v>5</v>
      </c>
      <c r="G56" s="82">
        <v>6</v>
      </c>
      <c r="H56" s="188"/>
      <c r="I56" s="82"/>
      <c r="J56" s="82"/>
      <c r="K56" s="82"/>
      <c r="L56" s="82"/>
      <c r="M56" s="165"/>
      <c r="N56" s="165"/>
      <c r="O56" s="165"/>
    </row>
    <row r="57" spans="2:15" ht="15" customHeight="1" thickBot="1" x14ac:dyDescent="0.6">
      <c r="B57" s="153"/>
      <c r="C57" s="188" t="s">
        <v>6</v>
      </c>
      <c r="D57" s="82">
        <v>40</v>
      </c>
      <c r="E57" s="82">
        <v>50</v>
      </c>
      <c r="F57" s="82">
        <v>40</v>
      </c>
      <c r="G57" s="82">
        <v>50</v>
      </c>
      <c r="H57" s="188"/>
      <c r="I57" s="82"/>
      <c r="J57" s="82"/>
      <c r="K57" s="82"/>
      <c r="L57" s="82"/>
      <c r="M57" s="165"/>
      <c r="N57" s="165"/>
      <c r="O57" s="165"/>
    </row>
    <row r="58" spans="2:15" ht="15" customHeight="1" thickBot="1" x14ac:dyDescent="0.6">
      <c r="B58" s="351" t="s">
        <v>96</v>
      </c>
      <c r="C58" s="192" t="s">
        <v>242</v>
      </c>
      <c r="D58" s="37"/>
      <c r="E58" s="37"/>
      <c r="F58" s="258">
        <v>180</v>
      </c>
      <c r="G58" s="258">
        <v>200</v>
      </c>
      <c r="H58" s="218">
        <v>0.1</v>
      </c>
      <c r="I58" s="218">
        <v>0.1</v>
      </c>
      <c r="J58" s="218">
        <v>0.1</v>
      </c>
      <c r="K58" s="218">
        <v>0.1</v>
      </c>
      <c r="L58" s="295">
        <v>19.600000000000001</v>
      </c>
      <c r="M58" s="218">
        <v>21.8</v>
      </c>
      <c r="N58" s="218">
        <v>74.5</v>
      </c>
      <c r="O58" s="218">
        <v>82.8</v>
      </c>
    </row>
    <row r="59" spans="2:15" ht="15" customHeight="1" thickBot="1" x14ac:dyDescent="0.6">
      <c r="B59" s="454"/>
      <c r="C59" s="286" t="s">
        <v>243</v>
      </c>
      <c r="D59" s="118">
        <v>12.75</v>
      </c>
      <c r="E59" s="118">
        <v>13.75</v>
      </c>
      <c r="F59" s="720">
        <v>12</v>
      </c>
      <c r="G59" s="650">
        <v>13</v>
      </c>
      <c r="H59" s="455"/>
      <c r="I59" s="455"/>
      <c r="J59" s="455"/>
      <c r="K59" s="455"/>
      <c r="L59" s="455"/>
      <c r="M59" s="455"/>
      <c r="N59" s="455"/>
      <c r="O59" s="455"/>
    </row>
    <row r="60" spans="2:15" ht="15" customHeight="1" thickBot="1" x14ac:dyDescent="0.6">
      <c r="B60" s="454"/>
      <c r="C60" s="375" t="s">
        <v>369</v>
      </c>
      <c r="D60" s="376">
        <v>12.6</v>
      </c>
      <c r="E60" s="377">
        <v>13.65</v>
      </c>
      <c r="F60" s="721"/>
      <c r="G60" s="723"/>
      <c r="H60" s="455"/>
      <c r="I60" s="455"/>
      <c r="J60" s="455"/>
      <c r="K60" s="455"/>
      <c r="L60" s="455"/>
      <c r="M60" s="455"/>
      <c r="N60" s="455"/>
      <c r="O60" s="455"/>
    </row>
    <row r="61" spans="2:15" ht="15" customHeight="1" thickBot="1" x14ac:dyDescent="0.6">
      <c r="B61" s="454"/>
      <c r="C61" s="378" t="s">
        <v>370</v>
      </c>
      <c r="D61" s="379">
        <v>12.12</v>
      </c>
      <c r="E61" s="379">
        <v>13.13</v>
      </c>
      <c r="F61" s="721"/>
      <c r="G61" s="723"/>
      <c r="H61" s="455"/>
      <c r="I61" s="455"/>
      <c r="J61" s="455"/>
      <c r="K61" s="455"/>
      <c r="L61" s="455"/>
      <c r="M61" s="455"/>
      <c r="N61" s="455"/>
      <c r="O61" s="455"/>
    </row>
    <row r="62" spans="2:15" ht="15" customHeight="1" thickBot="1" x14ac:dyDescent="0.6">
      <c r="B62" s="454"/>
      <c r="C62" s="378" t="s">
        <v>371</v>
      </c>
      <c r="D62" s="380">
        <v>13.2</v>
      </c>
      <c r="E62" s="380">
        <v>14.3</v>
      </c>
      <c r="F62" s="721"/>
      <c r="G62" s="723"/>
      <c r="H62" s="455"/>
      <c r="I62" s="455"/>
      <c r="J62" s="455"/>
      <c r="K62" s="455"/>
      <c r="L62" s="455"/>
      <c r="M62" s="455"/>
      <c r="N62" s="455"/>
      <c r="O62" s="455"/>
    </row>
    <row r="63" spans="2:15" ht="15" customHeight="1" thickBot="1" x14ac:dyDescent="0.6">
      <c r="B63" s="454"/>
      <c r="C63" s="378" t="s">
        <v>372</v>
      </c>
      <c r="D63" s="379">
        <v>13.8</v>
      </c>
      <c r="E63" s="379">
        <v>14.95</v>
      </c>
      <c r="F63" s="722"/>
      <c r="G63" s="724"/>
      <c r="H63" s="455"/>
      <c r="I63" s="455"/>
      <c r="J63" s="455"/>
      <c r="K63" s="455"/>
      <c r="L63" s="455"/>
      <c r="M63" s="455"/>
      <c r="N63" s="455"/>
      <c r="O63" s="455"/>
    </row>
    <row r="64" spans="2:15" ht="15" customHeight="1" x14ac:dyDescent="0.55000000000000004">
      <c r="B64" s="351"/>
      <c r="C64" s="285" t="s">
        <v>20</v>
      </c>
      <c r="D64" s="62">
        <v>8</v>
      </c>
      <c r="E64" s="111">
        <v>9</v>
      </c>
      <c r="F64" s="62">
        <v>8</v>
      </c>
      <c r="G64" s="111">
        <v>9</v>
      </c>
      <c r="H64" s="110"/>
      <c r="I64" s="110"/>
      <c r="J64" s="110"/>
      <c r="K64" s="110"/>
      <c r="L64" s="110"/>
      <c r="M64" s="110"/>
      <c r="N64" s="110"/>
      <c r="O64" s="110"/>
    </row>
    <row r="65" spans="2:15" ht="15" customHeight="1" x14ac:dyDescent="0.55000000000000004">
      <c r="B65" s="373"/>
      <c r="C65" s="301" t="s">
        <v>21</v>
      </c>
      <c r="D65" s="266"/>
      <c r="E65" s="266"/>
      <c r="F65" s="266">
        <f>F47+F32+F45+F46+F48+F58</f>
        <v>555</v>
      </c>
      <c r="G65" s="266">
        <f t="shared" ref="G65:O65" si="3">G47+G32+G45+G46+G48+G58</f>
        <v>670</v>
      </c>
      <c r="H65" s="266">
        <f t="shared" si="3"/>
        <v>12.999999999999998</v>
      </c>
      <c r="I65" s="266">
        <f t="shared" si="3"/>
        <v>16.53</v>
      </c>
      <c r="J65" s="266">
        <f t="shared" si="3"/>
        <v>9.85</v>
      </c>
      <c r="K65" s="266">
        <f t="shared" si="3"/>
        <v>12.48</v>
      </c>
      <c r="L65" s="266">
        <f t="shared" si="3"/>
        <v>54.440000000000005</v>
      </c>
      <c r="M65" s="266">
        <f t="shared" si="3"/>
        <v>65.11999999999999</v>
      </c>
      <c r="N65" s="266">
        <f t="shared" si="3"/>
        <v>347.01</v>
      </c>
      <c r="O65" s="266">
        <f t="shared" si="3"/>
        <v>425.82</v>
      </c>
    </row>
    <row r="66" spans="2:15" ht="15" customHeight="1" x14ac:dyDescent="0.55000000000000004">
      <c r="B66" s="373"/>
      <c r="C66" s="314" t="s">
        <v>22</v>
      </c>
      <c r="D66" s="320"/>
      <c r="E66" s="320"/>
      <c r="F66" s="266"/>
      <c r="G66" s="320"/>
      <c r="H66" s="165"/>
      <c r="I66" s="165"/>
      <c r="J66" s="165"/>
      <c r="K66" s="165"/>
      <c r="L66" s="165"/>
      <c r="M66" s="165"/>
      <c r="N66" s="165"/>
      <c r="O66" s="165"/>
    </row>
    <row r="67" spans="2:15" ht="15" customHeight="1" x14ac:dyDescent="0.55000000000000004">
      <c r="B67" s="366" t="s">
        <v>233</v>
      </c>
      <c r="C67" s="192" t="s">
        <v>446</v>
      </c>
      <c r="D67" s="262"/>
      <c r="E67" s="262"/>
      <c r="F67" s="262">
        <v>150</v>
      </c>
      <c r="G67" s="262">
        <v>180</v>
      </c>
      <c r="H67" s="101">
        <v>1.4</v>
      </c>
      <c r="I67" s="101">
        <v>1.69</v>
      </c>
      <c r="J67" s="101">
        <v>1.7</v>
      </c>
      <c r="K67" s="101">
        <v>2.04</v>
      </c>
      <c r="L67" s="101">
        <v>5.58</v>
      </c>
      <c r="M67" s="101">
        <v>6.69</v>
      </c>
      <c r="N67" s="101">
        <v>60.6</v>
      </c>
      <c r="O67" s="101">
        <v>72.72</v>
      </c>
    </row>
    <row r="68" spans="2:15" ht="15" customHeight="1" x14ac:dyDescent="0.55000000000000004">
      <c r="B68" s="353"/>
      <c r="C68" s="97" t="s">
        <v>180</v>
      </c>
      <c r="D68" s="84">
        <v>42</v>
      </c>
      <c r="E68" s="84">
        <v>45.75</v>
      </c>
      <c r="F68" s="84">
        <v>38.64</v>
      </c>
      <c r="G68" s="84">
        <v>42.09</v>
      </c>
      <c r="H68" s="110"/>
      <c r="I68" s="110"/>
      <c r="J68" s="110"/>
      <c r="K68" s="110"/>
      <c r="L68" s="110"/>
      <c r="M68" s="110"/>
      <c r="N68" s="101"/>
      <c r="O68" s="101"/>
    </row>
    <row r="69" spans="2:15" ht="15" customHeight="1" x14ac:dyDescent="0.55000000000000004">
      <c r="B69" s="353"/>
      <c r="C69" s="97" t="s">
        <v>179</v>
      </c>
      <c r="D69" s="37">
        <v>3.02</v>
      </c>
      <c r="E69" s="37">
        <v>4.2</v>
      </c>
      <c r="F69" s="37">
        <v>2.2400000000000002</v>
      </c>
      <c r="G69" s="37">
        <v>3.11</v>
      </c>
      <c r="H69" s="110"/>
      <c r="I69" s="110"/>
      <c r="J69" s="110"/>
      <c r="K69" s="110"/>
      <c r="L69" s="110"/>
      <c r="M69" s="110"/>
      <c r="N69" s="101"/>
      <c r="O69" s="101"/>
    </row>
    <row r="70" spans="2:15" ht="15" customHeight="1" x14ac:dyDescent="0.55000000000000004">
      <c r="B70" s="353"/>
      <c r="C70" s="97" t="s">
        <v>447</v>
      </c>
      <c r="D70" s="37">
        <v>5</v>
      </c>
      <c r="E70" s="92">
        <v>9</v>
      </c>
      <c r="F70" s="37">
        <v>5</v>
      </c>
      <c r="G70" s="92">
        <v>9</v>
      </c>
      <c r="H70" s="110"/>
      <c r="I70" s="110"/>
      <c r="J70" s="110"/>
      <c r="K70" s="110"/>
      <c r="L70" s="110"/>
      <c r="M70" s="110"/>
      <c r="N70" s="101"/>
      <c r="O70" s="101"/>
    </row>
    <row r="71" spans="2:15" ht="15" customHeight="1" x14ac:dyDescent="0.55000000000000004">
      <c r="B71" s="353"/>
      <c r="C71" s="97" t="s">
        <v>178</v>
      </c>
      <c r="D71" s="37">
        <v>3.2</v>
      </c>
      <c r="E71" s="92">
        <v>4</v>
      </c>
      <c r="F71" s="37">
        <v>2.94</v>
      </c>
      <c r="G71" s="92">
        <v>3.68</v>
      </c>
      <c r="H71" s="110"/>
      <c r="I71" s="110"/>
      <c r="J71" s="110"/>
      <c r="K71" s="110"/>
      <c r="L71" s="110"/>
      <c r="M71" s="110"/>
      <c r="N71" s="101"/>
      <c r="O71" s="101"/>
    </row>
    <row r="72" spans="2:15" ht="15" customHeight="1" x14ac:dyDescent="0.55000000000000004">
      <c r="B72" s="353"/>
      <c r="C72" s="102" t="s">
        <v>11</v>
      </c>
      <c r="D72" s="37">
        <v>2</v>
      </c>
      <c r="E72" s="37">
        <v>2</v>
      </c>
      <c r="F72" s="37">
        <v>2</v>
      </c>
      <c r="G72" s="37">
        <v>2</v>
      </c>
      <c r="H72" s="110"/>
      <c r="I72" s="110"/>
      <c r="J72" s="110"/>
      <c r="K72" s="110"/>
      <c r="L72" s="110"/>
      <c r="M72" s="110"/>
      <c r="N72" s="101"/>
      <c r="O72" s="101"/>
    </row>
    <row r="73" spans="2:15" ht="15" customHeight="1" x14ac:dyDescent="0.55000000000000004">
      <c r="B73" s="353"/>
      <c r="C73" s="119" t="s">
        <v>183</v>
      </c>
      <c r="D73" s="37">
        <v>2</v>
      </c>
      <c r="E73" s="37">
        <v>2</v>
      </c>
      <c r="F73" s="37">
        <v>2</v>
      </c>
      <c r="G73" s="37">
        <v>2</v>
      </c>
      <c r="H73" s="110"/>
      <c r="I73" s="110"/>
      <c r="J73" s="110"/>
      <c r="K73" s="110"/>
      <c r="L73" s="110"/>
      <c r="M73" s="110"/>
      <c r="N73" s="101"/>
      <c r="O73" s="101"/>
    </row>
    <row r="74" spans="2:15" ht="15" customHeight="1" x14ac:dyDescent="0.55000000000000004">
      <c r="B74" s="353"/>
      <c r="C74" s="119" t="s">
        <v>274</v>
      </c>
      <c r="D74" s="84">
        <v>1</v>
      </c>
      <c r="E74" s="84">
        <v>1</v>
      </c>
      <c r="F74" s="84">
        <v>0.8</v>
      </c>
      <c r="G74" s="84">
        <v>0.8</v>
      </c>
      <c r="H74" s="110"/>
      <c r="I74" s="110"/>
      <c r="J74" s="110"/>
      <c r="K74" s="110"/>
      <c r="L74" s="110"/>
      <c r="M74" s="110"/>
      <c r="N74" s="101"/>
      <c r="O74" s="101"/>
    </row>
    <row r="75" spans="2:15" ht="15" customHeight="1" x14ac:dyDescent="0.55000000000000004">
      <c r="B75" s="353"/>
      <c r="C75" s="119" t="s">
        <v>275</v>
      </c>
      <c r="D75" s="84">
        <v>0.5</v>
      </c>
      <c r="E75" s="84">
        <v>0.55000000000000004</v>
      </c>
      <c r="F75" s="84">
        <v>0.44</v>
      </c>
      <c r="G75" s="84">
        <v>0.5</v>
      </c>
      <c r="H75" s="110"/>
      <c r="I75" s="110"/>
      <c r="J75" s="110"/>
      <c r="K75" s="110"/>
      <c r="L75" s="110"/>
      <c r="M75" s="110"/>
      <c r="N75" s="101"/>
      <c r="O75" s="101"/>
    </row>
    <row r="76" spans="2:15" ht="15" customHeight="1" x14ac:dyDescent="0.55000000000000004">
      <c r="B76" s="366" t="s">
        <v>387</v>
      </c>
      <c r="C76" s="301" t="s">
        <v>448</v>
      </c>
      <c r="D76" s="84"/>
      <c r="E76" s="84"/>
      <c r="F76" s="258">
        <v>70</v>
      </c>
      <c r="G76" s="258">
        <v>80</v>
      </c>
      <c r="H76" s="190">
        <v>3.74</v>
      </c>
      <c r="I76" s="190">
        <v>4.2699999999999996</v>
      </c>
      <c r="J76" s="190">
        <v>4.63</v>
      </c>
      <c r="K76" s="190">
        <v>5.29</v>
      </c>
      <c r="L76" s="190">
        <v>16.21</v>
      </c>
      <c r="M76" s="190">
        <v>18.52</v>
      </c>
      <c r="N76" s="123">
        <v>152</v>
      </c>
      <c r="O76" s="123">
        <v>173.9</v>
      </c>
    </row>
    <row r="77" spans="2:15" ht="15" customHeight="1" x14ac:dyDescent="0.55000000000000004">
      <c r="B77" s="352" t="s">
        <v>477</v>
      </c>
      <c r="C77" s="252" t="s">
        <v>332</v>
      </c>
      <c r="D77" s="266"/>
      <c r="E77" s="266"/>
      <c r="F77" s="266">
        <v>25</v>
      </c>
      <c r="G77" s="266">
        <v>30</v>
      </c>
      <c r="H77" s="165">
        <v>0.1</v>
      </c>
      <c r="I77" s="165">
        <v>0.2</v>
      </c>
      <c r="J77" s="165">
        <v>0</v>
      </c>
      <c r="K77" s="165">
        <v>0.02</v>
      </c>
      <c r="L77" s="165">
        <v>16.600000000000001</v>
      </c>
      <c r="M77" s="165">
        <v>19.350000000000001</v>
      </c>
      <c r="N77" s="165">
        <v>62.7</v>
      </c>
      <c r="O77" s="165">
        <v>75.3</v>
      </c>
    </row>
    <row r="78" spans="2:15" ht="15" customHeight="1" x14ac:dyDescent="0.55000000000000004">
      <c r="B78" s="216"/>
      <c r="C78" s="119" t="s">
        <v>183</v>
      </c>
      <c r="D78" s="118">
        <v>1</v>
      </c>
      <c r="E78" s="118">
        <v>2</v>
      </c>
      <c r="F78" s="118">
        <v>1</v>
      </c>
      <c r="G78" s="118">
        <v>2</v>
      </c>
      <c r="H78" s="110"/>
      <c r="I78" s="110"/>
      <c r="J78" s="110"/>
      <c r="K78" s="110"/>
      <c r="L78" s="110"/>
      <c r="M78" s="110"/>
      <c r="N78" s="110"/>
      <c r="O78" s="110"/>
    </row>
    <row r="79" spans="2:15" ht="15" customHeight="1" x14ac:dyDescent="0.55000000000000004">
      <c r="B79" s="216"/>
      <c r="C79" s="185" t="s">
        <v>11</v>
      </c>
      <c r="D79" s="118">
        <v>3</v>
      </c>
      <c r="E79" s="118">
        <v>4</v>
      </c>
      <c r="F79" s="118">
        <v>3</v>
      </c>
      <c r="G79" s="118">
        <v>4</v>
      </c>
      <c r="H79" s="110"/>
      <c r="I79" s="110"/>
      <c r="J79" s="110"/>
      <c r="K79" s="110"/>
      <c r="L79" s="110"/>
      <c r="M79" s="110"/>
      <c r="N79" s="110"/>
      <c r="O79" s="110"/>
    </row>
    <row r="80" spans="2:15" ht="15" customHeight="1" x14ac:dyDescent="0.55000000000000004">
      <c r="B80" s="216"/>
      <c r="C80" s="185" t="s">
        <v>157</v>
      </c>
      <c r="D80" s="37">
        <v>35</v>
      </c>
      <c r="E80" s="37">
        <v>45</v>
      </c>
      <c r="F80" s="37">
        <v>35</v>
      </c>
      <c r="G80" s="37">
        <v>45</v>
      </c>
      <c r="H80" s="110"/>
      <c r="I80" s="110"/>
      <c r="J80" s="110"/>
      <c r="K80" s="110"/>
      <c r="L80" s="110"/>
      <c r="M80" s="110"/>
      <c r="N80" s="110"/>
      <c r="O80" s="110"/>
    </row>
    <row r="81" spans="2:15" ht="15" customHeight="1" x14ac:dyDescent="0.55000000000000004">
      <c r="B81" s="216"/>
      <c r="C81" s="185" t="s">
        <v>24</v>
      </c>
      <c r="D81" s="37">
        <v>24</v>
      </c>
      <c r="E81" s="37">
        <v>24</v>
      </c>
      <c r="F81" s="37">
        <v>20</v>
      </c>
      <c r="G81" s="37">
        <v>20</v>
      </c>
      <c r="H81" s="110"/>
      <c r="I81" s="110"/>
      <c r="J81" s="110"/>
      <c r="K81" s="110"/>
      <c r="L81" s="110"/>
      <c r="M81" s="110"/>
      <c r="N81" s="110"/>
      <c r="O81" s="110"/>
    </row>
    <row r="82" spans="2:15" ht="15" customHeight="1" x14ac:dyDescent="0.55000000000000004">
      <c r="B82" s="216"/>
      <c r="C82" s="186" t="s">
        <v>159</v>
      </c>
      <c r="D82" s="182">
        <v>2</v>
      </c>
      <c r="E82" s="182">
        <v>4.5</v>
      </c>
      <c r="F82" s="37">
        <v>2</v>
      </c>
      <c r="G82" s="37">
        <v>4.05</v>
      </c>
      <c r="H82" s="110"/>
      <c r="I82" s="110"/>
      <c r="J82" s="110"/>
      <c r="K82" s="110"/>
      <c r="L82" s="110"/>
      <c r="M82" s="110"/>
      <c r="N82" s="110"/>
      <c r="O82" s="110"/>
    </row>
    <row r="83" spans="2:15" ht="15" customHeight="1" x14ac:dyDescent="0.55000000000000004">
      <c r="B83" s="216"/>
      <c r="C83" s="186" t="s">
        <v>20</v>
      </c>
      <c r="D83" s="182">
        <v>4</v>
      </c>
      <c r="E83" s="182">
        <v>6</v>
      </c>
      <c r="F83" s="37">
        <v>4</v>
      </c>
      <c r="G83" s="37">
        <v>6</v>
      </c>
      <c r="H83" s="110"/>
      <c r="I83" s="110"/>
      <c r="J83" s="110"/>
      <c r="K83" s="110"/>
      <c r="L83" s="110"/>
      <c r="M83" s="110"/>
      <c r="N83" s="110"/>
      <c r="O83" s="110"/>
    </row>
    <row r="84" spans="2:15" ht="15" customHeight="1" x14ac:dyDescent="0.55000000000000004">
      <c r="B84" s="216"/>
      <c r="C84" s="120" t="s">
        <v>449</v>
      </c>
      <c r="D84" s="84">
        <v>76</v>
      </c>
      <c r="E84" s="84">
        <v>92</v>
      </c>
      <c r="F84" s="84">
        <v>76</v>
      </c>
      <c r="G84" s="84">
        <v>92</v>
      </c>
      <c r="H84" s="110"/>
      <c r="I84" s="110"/>
      <c r="J84" s="110"/>
      <c r="K84" s="110"/>
      <c r="L84" s="110"/>
      <c r="M84" s="110"/>
      <c r="N84" s="110"/>
      <c r="O84" s="110"/>
    </row>
    <row r="85" spans="2:15" ht="15" customHeight="1" x14ac:dyDescent="0.55000000000000004">
      <c r="B85" s="216"/>
      <c r="C85" s="185" t="s">
        <v>20</v>
      </c>
      <c r="D85" s="37">
        <v>3</v>
      </c>
      <c r="E85" s="37">
        <v>5</v>
      </c>
      <c r="F85" s="37">
        <v>3</v>
      </c>
      <c r="G85" s="37">
        <v>5</v>
      </c>
      <c r="H85" s="110"/>
      <c r="I85" s="110"/>
      <c r="J85" s="110"/>
      <c r="K85" s="110"/>
      <c r="L85" s="110"/>
      <c r="M85" s="110"/>
      <c r="N85" s="110"/>
      <c r="O85" s="110"/>
    </row>
    <row r="86" spans="2:15" ht="15" customHeight="1" x14ac:dyDescent="0.55000000000000004">
      <c r="B86" s="216"/>
      <c r="C86" s="185" t="s">
        <v>450</v>
      </c>
      <c r="D86" s="37">
        <v>42</v>
      </c>
      <c r="E86" s="37">
        <v>50</v>
      </c>
      <c r="F86" s="37">
        <v>42</v>
      </c>
      <c r="G86" s="37">
        <v>50</v>
      </c>
      <c r="H86" s="110"/>
      <c r="I86" s="110"/>
      <c r="J86" s="110"/>
      <c r="K86" s="110"/>
      <c r="L86" s="110"/>
      <c r="M86" s="110"/>
      <c r="N86" s="110"/>
      <c r="O86" s="110"/>
    </row>
    <row r="87" spans="2:15" ht="15" customHeight="1" x14ac:dyDescent="0.55000000000000004">
      <c r="B87" s="216"/>
      <c r="C87" s="185" t="s">
        <v>160</v>
      </c>
      <c r="D87" s="37">
        <v>6</v>
      </c>
      <c r="E87" s="37">
        <v>8</v>
      </c>
      <c r="F87" s="37">
        <v>6</v>
      </c>
      <c r="G87" s="37">
        <v>8</v>
      </c>
      <c r="H87" s="110"/>
      <c r="I87" s="110"/>
      <c r="J87" s="110"/>
      <c r="K87" s="110"/>
      <c r="L87" s="110"/>
      <c r="M87" s="110"/>
      <c r="N87" s="110"/>
      <c r="O87" s="110"/>
    </row>
    <row r="88" spans="2:15" ht="15" customHeight="1" x14ac:dyDescent="0.55000000000000004">
      <c r="B88" s="216"/>
      <c r="C88" s="185" t="s">
        <v>247</v>
      </c>
      <c r="D88" s="84">
        <v>0.02</v>
      </c>
      <c r="E88" s="84">
        <v>0.03</v>
      </c>
      <c r="F88" s="84">
        <v>0.02</v>
      </c>
      <c r="G88" s="84">
        <v>0.03</v>
      </c>
      <c r="H88" s="110"/>
      <c r="I88" s="110"/>
      <c r="J88" s="110"/>
      <c r="K88" s="110"/>
      <c r="L88" s="110"/>
      <c r="M88" s="110"/>
      <c r="N88" s="110"/>
      <c r="O88" s="110"/>
    </row>
    <row r="89" spans="2:15" ht="15" customHeight="1" x14ac:dyDescent="0.55000000000000004">
      <c r="B89" s="352" t="s">
        <v>503</v>
      </c>
      <c r="C89" s="296" t="s">
        <v>32</v>
      </c>
      <c r="D89" s="292"/>
      <c r="E89" s="292"/>
      <c r="F89" s="292">
        <v>180</v>
      </c>
      <c r="G89" s="292">
        <v>200</v>
      </c>
      <c r="H89" s="297">
        <v>5.2</v>
      </c>
      <c r="I89" s="297">
        <v>5.8</v>
      </c>
      <c r="J89" s="297">
        <v>5.2</v>
      </c>
      <c r="K89" s="297">
        <v>5.8</v>
      </c>
      <c r="L89" s="297">
        <v>21</v>
      </c>
      <c r="M89" s="297">
        <v>23.33</v>
      </c>
      <c r="N89" s="297">
        <v>185</v>
      </c>
      <c r="O89" s="297">
        <v>205.6</v>
      </c>
    </row>
    <row r="90" spans="2:15" ht="15" customHeight="1" x14ac:dyDescent="0.55000000000000004">
      <c r="B90" s="352"/>
      <c r="C90" s="102" t="s">
        <v>23</v>
      </c>
      <c r="D90" s="37">
        <v>78</v>
      </c>
      <c r="E90" s="37">
        <v>91</v>
      </c>
      <c r="F90" s="37">
        <v>78</v>
      </c>
      <c r="G90" s="37">
        <v>91</v>
      </c>
      <c r="H90" s="110"/>
      <c r="I90" s="110"/>
      <c r="J90" s="110"/>
      <c r="K90" s="110"/>
      <c r="L90" s="110"/>
      <c r="M90" s="110"/>
      <c r="N90" s="110"/>
      <c r="O90" s="110"/>
    </row>
    <row r="91" spans="2:15" ht="15" customHeight="1" x14ac:dyDescent="0.55000000000000004">
      <c r="B91" s="352"/>
      <c r="C91" s="102" t="s">
        <v>195</v>
      </c>
      <c r="D91" s="37">
        <v>1.25</v>
      </c>
      <c r="E91" s="37">
        <v>1.5</v>
      </c>
      <c r="F91" s="37">
        <v>1.25</v>
      </c>
      <c r="G91" s="37">
        <v>1.5</v>
      </c>
      <c r="H91" s="110"/>
      <c r="I91" s="110"/>
      <c r="J91" s="110"/>
      <c r="K91" s="110"/>
      <c r="L91" s="110"/>
      <c r="M91" s="110"/>
      <c r="N91" s="110"/>
      <c r="O91" s="110"/>
    </row>
    <row r="92" spans="2:15" ht="15" customHeight="1" x14ac:dyDescent="0.55000000000000004">
      <c r="B92" s="352"/>
      <c r="C92" s="102" t="s">
        <v>20</v>
      </c>
      <c r="D92" s="37">
        <v>8</v>
      </c>
      <c r="E92" s="37">
        <v>9</v>
      </c>
      <c r="F92" s="37">
        <v>8</v>
      </c>
      <c r="G92" s="37">
        <v>9</v>
      </c>
      <c r="H92" s="110"/>
      <c r="I92" s="110"/>
      <c r="J92" s="110"/>
      <c r="K92" s="110"/>
      <c r="L92" s="110"/>
      <c r="M92" s="110"/>
      <c r="N92" s="110"/>
      <c r="O92" s="110"/>
    </row>
    <row r="93" spans="2:15" ht="15" customHeight="1" x14ac:dyDescent="0.55000000000000004">
      <c r="B93" s="351" t="s">
        <v>353</v>
      </c>
      <c r="C93" s="365" t="s">
        <v>206</v>
      </c>
      <c r="D93" s="262">
        <v>189</v>
      </c>
      <c r="E93" s="262">
        <v>195.5</v>
      </c>
      <c r="F93" s="262">
        <v>189</v>
      </c>
      <c r="G93" s="262">
        <v>195.5</v>
      </c>
      <c r="H93" s="259">
        <f>(H94+H95+H96+H97)/4</f>
        <v>1.45</v>
      </c>
      <c r="I93" s="259">
        <f t="shared" ref="I93:O93" si="4">(I94+I95+I96+I97)/4</f>
        <v>1.5249999999999999</v>
      </c>
      <c r="J93" s="259">
        <f t="shared" si="4"/>
        <v>0.57499999999999996</v>
      </c>
      <c r="K93" s="259">
        <f t="shared" si="4"/>
        <v>0.60000000000000009</v>
      </c>
      <c r="L93" s="259">
        <f t="shared" si="4"/>
        <v>22.35</v>
      </c>
      <c r="M93" s="259">
        <f t="shared" si="4"/>
        <v>23.6</v>
      </c>
      <c r="N93" s="259">
        <f t="shared" si="4"/>
        <v>104.4</v>
      </c>
      <c r="O93" s="259">
        <f t="shared" si="4"/>
        <v>110.2</v>
      </c>
    </row>
    <row r="94" spans="2:15" ht="15" customHeight="1" x14ac:dyDescent="0.55000000000000004">
      <c r="B94" s="381"/>
      <c r="C94" s="365" t="s">
        <v>460</v>
      </c>
      <c r="D94" s="262">
        <v>189</v>
      </c>
      <c r="E94" s="262">
        <v>195.5</v>
      </c>
      <c r="F94" s="262">
        <v>189</v>
      </c>
      <c r="G94" s="262">
        <v>195.5</v>
      </c>
      <c r="H94" s="259">
        <v>1.6</v>
      </c>
      <c r="I94" s="259">
        <v>1.7</v>
      </c>
      <c r="J94" s="259">
        <v>0.4</v>
      </c>
      <c r="K94" s="259">
        <v>0.4</v>
      </c>
      <c r="L94" s="321">
        <v>14.6</v>
      </c>
      <c r="M94" s="259">
        <v>15.4</v>
      </c>
      <c r="N94" s="320">
        <v>77.400000000000006</v>
      </c>
      <c r="O94" s="320">
        <v>81.7</v>
      </c>
    </row>
    <row r="95" spans="2:15" ht="15" customHeight="1" x14ac:dyDescent="0.55000000000000004">
      <c r="B95" s="381"/>
      <c r="C95" s="365" t="s">
        <v>461</v>
      </c>
      <c r="D95" s="262">
        <v>189</v>
      </c>
      <c r="E95" s="262">
        <v>195.5</v>
      </c>
      <c r="F95" s="262">
        <v>189</v>
      </c>
      <c r="G95" s="262">
        <v>195.5</v>
      </c>
      <c r="H95" s="259">
        <v>2</v>
      </c>
      <c r="I95" s="259">
        <v>2.1</v>
      </c>
      <c r="J95" s="259">
        <v>0.6</v>
      </c>
      <c r="K95" s="259">
        <v>0.6</v>
      </c>
      <c r="L95" s="321">
        <v>36.4</v>
      </c>
      <c r="M95" s="259">
        <v>38.5</v>
      </c>
      <c r="N95" s="320">
        <v>160.19999999999999</v>
      </c>
      <c r="O95" s="320">
        <v>169.1</v>
      </c>
    </row>
    <row r="96" spans="2:15" ht="15" customHeight="1" x14ac:dyDescent="0.55000000000000004">
      <c r="B96" s="381"/>
      <c r="C96" s="365" t="s">
        <v>462</v>
      </c>
      <c r="D96" s="262">
        <v>189</v>
      </c>
      <c r="E96" s="262">
        <v>195.5</v>
      </c>
      <c r="F96" s="262">
        <v>189</v>
      </c>
      <c r="G96" s="262">
        <v>195.5</v>
      </c>
      <c r="H96" s="259">
        <v>1.5</v>
      </c>
      <c r="I96" s="259">
        <v>1.5</v>
      </c>
      <c r="J96" s="259">
        <v>0.6</v>
      </c>
      <c r="K96" s="259">
        <v>0.6</v>
      </c>
      <c r="L96" s="321">
        <v>20.8</v>
      </c>
      <c r="M96" s="259">
        <v>21.9</v>
      </c>
      <c r="N96" s="320">
        <v>95.4</v>
      </c>
      <c r="O96" s="320">
        <v>100.7</v>
      </c>
    </row>
    <row r="97" spans="2:15" ht="15" customHeight="1" x14ac:dyDescent="0.55000000000000004">
      <c r="B97" s="381"/>
      <c r="C97" s="365" t="s">
        <v>463</v>
      </c>
      <c r="D97" s="262">
        <v>189</v>
      </c>
      <c r="E97" s="262">
        <v>195.5</v>
      </c>
      <c r="F97" s="262">
        <v>189</v>
      </c>
      <c r="G97" s="262">
        <v>195.5</v>
      </c>
      <c r="H97" s="259">
        <v>0.7</v>
      </c>
      <c r="I97" s="259">
        <v>0.8</v>
      </c>
      <c r="J97" s="259">
        <v>0.7</v>
      </c>
      <c r="K97" s="259">
        <v>0.8</v>
      </c>
      <c r="L97" s="321">
        <v>17.600000000000001</v>
      </c>
      <c r="M97" s="259">
        <v>18.600000000000001</v>
      </c>
      <c r="N97" s="320">
        <v>84.6</v>
      </c>
      <c r="O97" s="320">
        <v>89.3</v>
      </c>
    </row>
    <row r="98" spans="2:15" ht="15" customHeight="1" x14ac:dyDescent="0.55000000000000004">
      <c r="B98" s="337"/>
      <c r="C98" s="192" t="s">
        <v>21</v>
      </c>
      <c r="D98" s="84"/>
      <c r="E98" s="84"/>
      <c r="F98" s="292">
        <f>F67+F89+F93+F77+F76</f>
        <v>614</v>
      </c>
      <c r="G98" s="292">
        <f t="shared" ref="G98:O98" si="5">G67+G89+G93+G77+G76</f>
        <v>685.5</v>
      </c>
      <c r="H98" s="292">
        <f t="shared" si="5"/>
        <v>11.889999999999999</v>
      </c>
      <c r="I98" s="292">
        <f t="shared" si="5"/>
        <v>13.484999999999999</v>
      </c>
      <c r="J98" s="292">
        <f t="shared" si="5"/>
        <v>12.105</v>
      </c>
      <c r="K98" s="292">
        <f t="shared" si="5"/>
        <v>13.75</v>
      </c>
      <c r="L98" s="292">
        <f t="shared" si="5"/>
        <v>81.740000000000009</v>
      </c>
      <c r="M98" s="292">
        <f t="shared" si="5"/>
        <v>91.49</v>
      </c>
      <c r="N98" s="292">
        <f t="shared" si="5"/>
        <v>564.70000000000005</v>
      </c>
      <c r="O98" s="292">
        <f t="shared" si="5"/>
        <v>637.72</v>
      </c>
    </row>
    <row r="99" spans="2:15" ht="15" customHeight="1" x14ac:dyDescent="0.55000000000000004">
      <c r="B99" s="154"/>
      <c r="C99" s="301" t="s">
        <v>26</v>
      </c>
      <c r="D99" s="266"/>
      <c r="E99" s="266"/>
      <c r="F99" s="266"/>
      <c r="G99" s="320"/>
      <c r="H99" s="165"/>
      <c r="I99" s="165"/>
      <c r="J99" s="165"/>
      <c r="K99" s="165"/>
      <c r="L99" s="165"/>
      <c r="M99" s="165"/>
      <c r="N99" s="165"/>
      <c r="O99" s="165"/>
    </row>
    <row r="100" spans="2:15" ht="15" customHeight="1" x14ac:dyDescent="0.55000000000000004">
      <c r="B100" s="632" t="s">
        <v>353</v>
      </c>
      <c r="C100" s="192" t="s">
        <v>27</v>
      </c>
      <c r="D100" s="84">
        <v>23</v>
      </c>
      <c r="E100" s="84">
        <v>23</v>
      </c>
      <c r="F100" s="292">
        <v>23</v>
      </c>
      <c r="G100" s="292">
        <v>23</v>
      </c>
      <c r="H100" s="110">
        <v>1.56</v>
      </c>
      <c r="I100" s="110">
        <v>1.56</v>
      </c>
      <c r="J100" s="110">
        <v>0.19</v>
      </c>
      <c r="K100" s="110">
        <v>0.19</v>
      </c>
      <c r="L100" s="110">
        <v>11.59</v>
      </c>
      <c r="M100" s="110">
        <v>11.59</v>
      </c>
      <c r="N100" s="110">
        <v>54.38</v>
      </c>
      <c r="O100" s="110">
        <v>54.38</v>
      </c>
    </row>
    <row r="101" spans="2:15" ht="15" customHeight="1" x14ac:dyDescent="0.55000000000000004">
      <c r="B101" s="634"/>
      <c r="C101" s="192" t="s">
        <v>28</v>
      </c>
      <c r="D101" s="84">
        <v>40</v>
      </c>
      <c r="E101" s="84">
        <v>50</v>
      </c>
      <c r="F101" s="258">
        <v>40</v>
      </c>
      <c r="G101" s="258">
        <v>50</v>
      </c>
      <c r="H101" s="110">
        <v>2.2200000000000002</v>
      </c>
      <c r="I101" s="110">
        <v>2.78</v>
      </c>
      <c r="J101" s="110">
        <v>0.45</v>
      </c>
      <c r="K101" s="110">
        <v>0.56000000000000005</v>
      </c>
      <c r="L101" s="110">
        <v>19.68</v>
      </c>
      <c r="M101" s="110">
        <v>24.6</v>
      </c>
      <c r="N101" s="110">
        <v>91.66</v>
      </c>
      <c r="O101" s="110">
        <v>114.58</v>
      </c>
    </row>
    <row r="102" spans="2:15" ht="15" customHeight="1" x14ac:dyDescent="0.55000000000000004">
      <c r="B102" s="635"/>
      <c r="C102" s="192" t="s">
        <v>29</v>
      </c>
      <c r="D102" s="179">
        <v>3</v>
      </c>
      <c r="E102" s="179">
        <v>3</v>
      </c>
      <c r="F102" s="292">
        <v>3</v>
      </c>
      <c r="G102" s="292">
        <v>3</v>
      </c>
      <c r="H102" s="110"/>
      <c r="I102" s="110"/>
      <c r="J102" s="110"/>
      <c r="K102" s="110"/>
      <c r="L102" s="110"/>
      <c r="M102" s="110"/>
      <c r="N102" s="110"/>
      <c r="O102" s="110"/>
    </row>
    <row r="103" spans="2:15" ht="15" customHeight="1" x14ac:dyDescent="0.55000000000000004">
      <c r="B103" s="382"/>
      <c r="C103" s="192" t="s">
        <v>21</v>
      </c>
      <c r="D103" s="84"/>
      <c r="E103" s="84"/>
      <c r="F103" s="292">
        <f>F100+F101+F102</f>
        <v>66</v>
      </c>
      <c r="G103" s="292">
        <f>G100+G101+G102</f>
        <v>76</v>
      </c>
      <c r="H103" s="456">
        <f>H100+H101</f>
        <v>3.7800000000000002</v>
      </c>
      <c r="I103" s="456">
        <f t="shared" ref="I103:O103" si="6">I100+I101</f>
        <v>4.34</v>
      </c>
      <c r="J103" s="456">
        <f t="shared" si="6"/>
        <v>0.64</v>
      </c>
      <c r="K103" s="456">
        <f t="shared" si="6"/>
        <v>0.75</v>
      </c>
      <c r="L103" s="456">
        <f t="shared" si="6"/>
        <v>31.27</v>
      </c>
      <c r="M103" s="456">
        <f t="shared" si="6"/>
        <v>36.19</v>
      </c>
      <c r="N103" s="456">
        <f t="shared" si="6"/>
        <v>146.04</v>
      </c>
      <c r="O103" s="456">
        <f t="shared" si="6"/>
        <v>168.96</v>
      </c>
    </row>
    <row r="104" spans="2:15" ht="15" customHeight="1" x14ac:dyDescent="0.55000000000000004">
      <c r="B104" s="153"/>
      <c r="C104" s="119" t="s">
        <v>30</v>
      </c>
      <c r="D104" s="82"/>
      <c r="E104" s="82"/>
      <c r="F104" s="320">
        <f t="shared" ref="F104:O104" si="7">F103+F98+F65+F30+F24</f>
        <v>1785</v>
      </c>
      <c r="G104" s="320">
        <f t="shared" si="7"/>
        <v>2075.5</v>
      </c>
      <c r="H104" s="320">
        <f t="shared" si="7"/>
        <v>43.516666666666659</v>
      </c>
      <c r="I104" s="320">
        <f t="shared" si="7"/>
        <v>54.361666666666679</v>
      </c>
      <c r="J104" s="320">
        <f t="shared" si="7"/>
        <v>47.428333333333335</v>
      </c>
      <c r="K104" s="320">
        <f t="shared" si="7"/>
        <v>61.293333333333337</v>
      </c>
      <c r="L104" s="320">
        <f t="shared" si="7"/>
        <v>212.76666666666668</v>
      </c>
      <c r="M104" s="320">
        <f t="shared" si="7"/>
        <v>251.86666666666667</v>
      </c>
      <c r="N104" s="320">
        <f t="shared" si="7"/>
        <v>1445.5166666666669</v>
      </c>
      <c r="O104" s="320">
        <f t="shared" si="7"/>
        <v>1794.3266666666668</v>
      </c>
    </row>
    <row r="105" spans="2:15" ht="20.25" customHeight="1" x14ac:dyDescent="0.55000000000000004">
      <c r="B105" s="355"/>
      <c r="C105" s="322" t="s">
        <v>396</v>
      </c>
      <c r="D105" s="322"/>
      <c r="E105" s="322"/>
      <c r="F105" s="322"/>
      <c r="G105" s="323"/>
      <c r="H105" s="156">
        <v>42</v>
      </c>
      <c r="I105" s="156">
        <v>54</v>
      </c>
      <c r="J105" s="156">
        <v>47</v>
      </c>
      <c r="K105" s="156">
        <v>60</v>
      </c>
      <c r="L105" s="156">
        <v>203</v>
      </c>
      <c r="M105" s="156">
        <v>261</v>
      </c>
      <c r="N105" s="156">
        <v>1400</v>
      </c>
      <c r="O105" s="156">
        <v>1800</v>
      </c>
    </row>
    <row r="106" spans="2:15" ht="16.5" customHeight="1" x14ac:dyDescent="0.55000000000000004">
      <c r="B106" s="383"/>
      <c r="C106" s="324" t="s">
        <v>177</v>
      </c>
      <c r="D106" s="324"/>
      <c r="E106" s="324"/>
      <c r="F106" s="324"/>
      <c r="G106" s="325"/>
      <c r="H106" s="326">
        <f t="shared" ref="H106:O106" si="8">H104*100/H105</f>
        <v>103.6111111111111</v>
      </c>
      <c r="I106" s="326">
        <f t="shared" si="8"/>
        <v>100.66975308641977</v>
      </c>
      <c r="J106" s="326">
        <f t="shared" si="8"/>
        <v>100.91134751773049</v>
      </c>
      <c r="K106" s="326">
        <f t="shared" si="8"/>
        <v>102.15555555555557</v>
      </c>
      <c r="L106" s="326">
        <f t="shared" si="8"/>
        <v>104.81116584564862</v>
      </c>
      <c r="M106" s="326">
        <f t="shared" si="8"/>
        <v>96.500638569604092</v>
      </c>
      <c r="N106" s="326">
        <f t="shared" si="8"/>
        <v>103.25119047619049</v>
      </c>
      <c r="O106" s="326">
        <f t="shared" si="8"/>
        <v>99.684814814814828</v>
      </c>
    </row>
    <row r="107" spans="2:15" ht="15.75" customHeight="1" x14ac:dyDescent="0.55000000000000004">
      <c r="B107" s="383"/>
      <c r="C107" s="327" t="s">
        <v>384</v>
      </c>
      <c r="D107" s="327"/>
      <c r="E107" s="327"/>
      <c r="F107" s="327"/>
      <c r="G107" s="328"/>
      <c r="H107" s="311">
        <f>H106-100</f>
        <v>3.6111111111111001</v>
      </c>
      <c r="I107" s="311">
        <f t="shared" ref="I107:O107" si="9">I106-100</f>
        <v>0.66975308641977449</v>
      </c>
      <c r="J107" s="311">
        <f t="shared" si="9"/>
        <v>0.91134751773049061</v>
      </c>
      <c r="K107" s="311">
        <f t="shared" si="9"/>
        <v>2.1555555555555657</v>
      </c>
      <c r="L107" s="311">
        <f t="shared" si="9"/>
        <v>4.8111658456486168</v>
      </c>
      <c r="M107" s="311">
        <f t="shared" si="9"/>
        <v>-3.4993614303959077</v>
      </c>
      <c r="N107" s="311">
        <f t="shared" si="9"/>
        <v>3.2511904761904873</v>
      </c>
      <c r="O107" s="311">
        <f t="shared" si="9"/>
        <v>-0.31518518518517169</v>
      </c>
    </row>
    <row r="108" spans="2:15" ht="15.75" customHeight="1" x14ac:dyDescent="0.55000000000000004">
      <c r="B108" s="384"/>
      <c r="C108" s="155" t="s">
        <v>397</v>
      </c>
      <c r="D108" s="664" t="s">
        <v>406</v>
      </c>
      <c r="E108" s="665"/>
      <c r="F108" s="665"/>
      <c r="G108" s="665"/>
      <c r="H108" s="665"/>
      <c r="I108" s="665"/>
      <c r="J108" s="665"/>
      <c r="K108" s="666"/>
      <c r="L108" s="667" t="s">
        <v>407</v>
      </c>
      <c r="M108" s="668"/>
      <c r="N108" s="668"/>
      <c r="O108" s="668"/>
    </row>
    <row r="109" spans="2:15" ht="24.75" customHeight="1" x14ac:dyDescent="0.55000000000000004">
      <c r="B109" s="384"/>
      <c r="C109" s="334" t="s">
        <v>164</v>
      </c>
      <c r="D109" s="335" t="s">
        <v>400</v>
      </c>
      <c r="E109" s="335" t="s">
        <v>401</v>
      </c>
      <c r="F109" s="336">
        <f>F24</f>
        <v>350</v>
      </c>
      <c r="G109" s="336">
        <f>G24</f>
        <v>444</v>
      </c>
      <c r="H109" s="337"/>
      <c r="I109" s="337"/>
      <c r="J109" s="337"/>
      <c r="K109" s="337"/>
      <c r="L109" s="335" t="s">
        <v>408</v>
      </c>
      <c r="M109" s="335" t="s">
        <v>409</v>
      </c>
      <c r="N109" s="336">
        <f>N24</f>
        <v>312.10000000000002</v>
      </c>
      <c r="O109" s="336">
        <f>O24</f>
        <v>486.15999999999997</v>
      </c>
    </row>
    <row r="110" spans="2:15" ht="25.5" customHeight="1" x14ac:dyDescent="0.55000000000000004">
      <c r="B110" s="384"/>
      <c r="C110" s="334" t="s">
        <v>398</v>
      </c>
      <c r="D110" s="335" t="s">
        <v>402</v>
      </c>
      <c r="E110" s="335" t="s">
        <v>402</v>
      </c>
      <c r="F110" s="336">
        <f>F30</f>
        <v>200</v>
      </c>
      <c r="G110" s="336">
        <f>G30</f>
        <v>200</v>
      </c>
      <c r="H110" s="337"/>
      <c r="I110" s="337"/>
      <c r="J110" s="337"/>
      <c r="K110" s="337"/>
      <c r="L110" s="335" t="s">
        <v>411</v>
      </c>
      <c r="M110" s="335" t="s">
        <v>410</v>
      </c>
      <c r="N110" s="336">
        <f>N30</f>
        <v>75.666666666666671</v>
      </c>
      <c r="O110" s="336">
        <f>O30</f>
        <v>75.666666666666671</v>
      </c>
    </row>
    <row r="111" spans="2:15" ht="28.5" customHeight="1" x14ac:dyDescent="0.55000000000000004">
      <c r="B111" s="384"/>
      <c r="C111" s="334" t="s">
        <v>166</v>
      </c>
      <c r="D111" s="335" t="s">
        <v>403</v>
      </c>
      <c r="E111" s="335" t="s">
        <v>404</v>
      </c>
      <c r="F111" s="336">
        <f>F65</f>
        <v>555</v>
      </c>
      <c r="G111" s="336">
        <f>G76</f>
        <v>80</v>
      </c>
      <c r="H111" s="337"/>
      <c r="I111" s="337"/>
      <c r="J111" s="337"/>
      <c r="K111" s="337"/>
      <c r="L111" s="335" t="s">
        <v>413</v>
      </c>
      <c r="M111" s="335" t="s">
        <v>414</v>
      </c>
      <c r="N111" s="336">
        <f>N65</f>
        <v>347.01</v>
      </c>
      <c r="O111" s="336">
        <f>O65</f>
        <v>425.82</v>
      </c>
    </row>
    <row r="112" spans="2:15" ht="33" customHeight="1" x14ac:dyDescent="0.55000000000000004">
      <c r="B112" s="384"/>
      <c r="C112" s="334" t="s">
        <v>399</v>
      </c>
      <c r="D112" s="335" t="s">
        <v>401</v>
      </c>
      <c r="E112" s="335" t="s">
        <v>405</v>
      </c>
      <c r="F112" s="336">
        <f>F98</f>
        <v>614</v>
      </c>
      <c r="G112" s="336">
        <f>G98</f>
        <v>685.5</v>
      </c>
      <c r="H112" s="156"/>
      <c r="I112" s="156"/>
      <c r="J112" s="156"/>
      <c r="K112" s="156"/>
      <c r="L112" s="335" t="s">
        <v>412</v>
      </c>
      <c r="M112" s="335" t="s">
        <v>415</v>
      </c>
      <c r="N112" s="336">
        <f>N98</f>
        <v>564.70000000000005</v>
      </c>
      <c r="O112" s="336">
        <f>O98</f>
        <v>637.72</v>
      </c>
    </row>
    <row r="113" spans="2:15" ht="24.75" customHeight="1" x14ac:dyDescent="0.55000000000000004">
      <c r="B113" s="384"/>
      <c r="C113" s="659" t="s">
        <v>473</v>
      </c>
      <c r="D113" s="338"/>
      <c r="E113" s="338"/>
      <c r="F113" s="339">
        <f>F104</f>
        <v>1785</v>
      </c>
      <c r="G113" s="339">
        <f>G104</f>
        <v>2075.5</v>
      </c>
      <c r="H113" s="337"/>
      <c r="I113" s="337"/>
      <c r="J113" s="337"/>
      <c r="K113" s="337"/>
      <c r="L113" s="335" t="s">
        <v>474</v>
      </c>
      <c r="M113" s="335" t="s">
        <v>475</v>
      </c>
      <c r="N113" s="340">
        <f>N104</f>
        <v>1445.5166666666669</v>
      </c>
      <c r="O113" s="340">
        <f>O104</f>
        <v>1794.3266666666668</v>
      </c>
    </row>
    <row r="114" spans="2:15" ht="21" customHeight="1" x14ac:dyDescent="0.55000000000000004">
      <c r="B114" s="384"/>
      <c r="C114" s="660"/>
      <c r="D114" s="661" t="s">
        <v>384</v>
      </c>
      <c r="E114" s="662"/>
      <c r="F114" s="662"/>
      <c r="G114" s="662"/>
      <c r="H114" s="662"/>
      <c r="I114" s="662"/>
      <c r="J114" s="662"/>
      <c r="K114" s="663"/>
      <c r="L114" s="337"/>
      <c r="M114" s="337"/>
      <c r="N114" s="341">
        <f>N107</f>
        <v>3.2511904761904873</v>
      </c>
      <c r="O114" s="341">
        <f>O107</f>
        <v>-0.31518518518517169</v>
      </c>
    </row>
  </sheetData>
  <mergeCells count="17">
    <mergeCell ref="C113:C114"/>
    <mergeCell ref="D114:K114"/>
    <mergeCell ref="D108:K108"/>
    <mergeCell ref="L108:O108"/>
    <mergeCell ref="B100:B102"/>
    <mergeCell ref="H4:M5"/>
    <mergeCell ref="N4:O6"/>
    <mergeCell ref="D4:G5"/>
    <mergeCell ref="H6:I6"/>
    <mergeCell ref="J6:K6"/>
    <mergeCell ref="L6:M6"/>
    <mergeCell ref="D35:D36"/>
    <mergeCell ref="E35:E36"/>
    <mergeCell ref="F59:F63"/>
    <mergeCell ref="G59:G63"/>
    <mergeCell ref="B4:B6"/>
    <mergeCell ref="C4:C6"/>
  </mergeCells>
  <pageMargins left="0" right="0" top="0" bottom="0" header="0" footer="0"/>
  <pageSetup paperSize="9" scale="58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88"/>
  <sheetViews>
    <sheetView view="pageBreakPreview" topLeftCell="A49" zoomScaleNormal="100" zoomScaleSheetLayoutView="100" workbookViewId="0">
      <selection activeCell="G77" sqref="G77"/>
    </sheetView>
  </sheetViews>
  <sheetFormatPr defaultColWidth="8" defaultRowHeight="38.25" x14ac:dyDescent="0.55000000000000004"/>
  <cols>
    <col min="1" max="1" width="14.7109375" style="5" customWidth="1"/>
    <col min="2" max="2" width="53.7109375" style="7" customWidth="1"/>
    <col min="3" max="4" width="8.7109375" style="14" customWidth="1"/>
    <col min="5" max="6" width="8.7109375" style="6" customWidth="1"/>
    <col min="7" max="14" width="8.7109375" style="1" customWidth="1"/>
    <col min="15" max="16384" width="8" style="1"/>
  </cols>
  <sheetData>
    <row r="1" spans="1:14" ht="15" customHeight="1" x14ac:dyDescent="0.55000000000000004"/>
    <row r="2" spans="1:14" ht="15.75" customHeight="1" x14ac:dyDescent="0.55000000000000004">
      <c r="A2" s="796" t="s">
        <v>90</v>
      </c>
      <c r="B2" s="798" t="s">
        <v>513</v>
      </c>
      <c r="C2" s="796" t="s">
        <v>168</v>
      </c>
      <c r="D2" s="797"/>
      <c r="E2" s="796" t="s">
        <v>168</v>
      </c>
      <c r="F2" s="797"/>
      <c r="G2" s="797" t="s">
        <v>0</v>
      </c>
      <c r="H2" s="797"/>
      <c r="I2" s="797"/>
      <c r="J2" s="797"/>
      <c r="K2" s="797"/>
      <c r="L2" s="797"/>
      <c r="M2" s="790" t="s">
        <v>175</v>
      </c>
      <c r="N2" s="791"/>
    </row>
    <row r="3" spans="1:14" ht="15.75" customHeight="1" x14ac:dyDescent="0.55000000000000004">
      <c r="A3" s="796"/>
      <c r="B3" s="799"/>
      <c r="C3" s="797"/>
      <c r="D3" s="797"/>
      <c r="E3" s="797"/>
      <c r="F3" s="797"/>
      <c r="G3" s="797"/>
      <c r="H3" s="797"/>
      <c r="I3" s="797"/>
      <c r="J3" s="797"/>
      <c r="K3" s="797"/>
      <c r="L3" s="797"/>
      <c r="M3" s="792"/>
      <c r="N3" s="793"/>
    </row>
    <row r="4" spans="1:14" ht="21" customHeight="1" x14ac:dyDescent="0.55000000000000004">
      <c r="A4" s="796"/>
      <c r="B4" s="800"/>
      <c r="C4" s="393" t="s">
        <v>1</v>
      </c>
      <c r="D4" s="393" t="s">
        <v>2</v>
      </c>
      <c r="E4" s="393" t="s">
        <v>1</v>
      </c>
      <c r="F4" s="393" t="s">
        <v>2</v>
      </c>
      <c r="G4" s="796" t="s">
        <v>139</v>
      </c>
      <c r="H4" s="796"/>
      <c r="I4" s="796" t="s">
        <v>4</v>
      </c>
      <c r="J4" s="797"/>
      <c r="K4" s="797" t="s">
        <v>3</v>
      </c>
      <c r="L4" s="797"/>
      <c r="M4" s="794"/>
      <c r="N4" s="795"/>
    </row>
    <row r="5" spans="1:14" ht="15" customHeight="1" thickBot="1" x14ac:dyDescent="0.6">
      <c r="A5" s="153"/>
      <c r="B5" s="394" t="s">
        <v>5</v>
      </c>
      <c r="C5" s="395" t="s">
        <v>135</v>
      </c>
      <c r="D5" s="395" t="s">
        <v>136</v>
      </c>
      <c r="E5" s="396" t="s">
        <v>137</v>
      </c>
      <c r="F5" s="396" t="s">
        <v>137</v>
      </c>
      <c r="G5" s="396" t="s">
        <v>1</v>
      </c>
      <c r="H5" s="396" t="s">
        <v>2</v>
      </c>
      <c r="I5" s="396" t="s">
        <v>1</v>
      </c>
      <c r="J5" s="396" t="s">
        <v>2</v>
      </c>
      <c r="K5" s="396" t="s">
        <v>1</v>
      </c>
      <c r="L5" s="396" t="s">
        <v>2</v>
      </c>
      <c r="M5" s="396" t="s">
        <v>1</v>
      </c>
      <c r="N5" s="396" t="s">
        <v>2</v>
      </c>
    </row>
    <row r="6" spans="1:14" ht="15" customHeight="1" thickBot="1" x14ac:dyDescent="0.6">
      <c r="A6" s="397" t="s">
        <v>89</v>
      </c>
      <c r="B6" s="398" t="s">
        <v>287</v>
      </c>
      <c r="C6" s="399"/>
      <c r="D6" s="399"/>
      <c r="E6" s="399">
        <v>150</v>
      </c>
      <c r="F6" s="399">
        <v>180</v>
      </c>
      <c r="G6" s="376">
        <v>4.18</v>
      </c>
      <c r="H6" s="218">
        <v>5.0199999999999996</v>
      </c>
      <c r="I6" s="400">
        <v>4.99</v>
      </c>
      <c r="J6" s="400">
        <v>5.99</v>
      </c>
      <c r="K6" s="401">
        <v>8.9</v>
      </c>
      <c r="L6" s="400">
        <v>10.6</v>
      </c>
      <c r="M6" s="400">
        <v>90.7</v>
      </c>
      <c r="N6" s="400">
        <v>108.84</v>
      </c>
    </row>
    <row r="7" spans="1:14" ht="15" customHeight="1" x14ac:dyDescent="0.55000000000000004">
      <c r="A7" s="350"/>
      <c r="B7" s="88" t="s">
        <v>23</v>
      </c>
      <c r="C7" s="82">
        <v>78</v>
      </c>
      <c r="D7" s="82">
        <v>91</v>
      </c>
      <c r="E7" s="82">
        <v>78</v>
      </c>
      <c r="F7" s="82">
        <v>91</v>
      </c>
      <c r="G7" s="173"/>
      <c r="H7" s="173"/>
      <c r="I7" s="173"/>
      <c r="J7" s="173"/>
      <c r="K7" s="173"/>
      <c r="L7" s="173"/>
      <c r="M7" s="173"/>
      <c r="N7" s="173"/>
    </row>
    <row r="8" spans="1:14" ht="15" customHeight="1" x14ac:dyDescent="0.55000000000000004">
      <c r="A8" s="350"/>
      <c r="B8" s="88" t="s">
        <v>245</v>
      </c>
      <c r="C8" s="82">
        <v>33</v>
      </c>
      <c r="D8" s="82">
        <v>34</v>
      </c>
      <c r="E8" s="82">
        <v>33</v>
      </c>
      <c r="F8" s="82">
        <v>34</v>
      </c>
      <c r="G8" s="173"/>
      <c r="H8" s="173"/>
      <c r="I8" s="173"/>
      <c r="J8" s="173"/>
      <c r="K8" s="173"/>
      <c r="L8" s="173"/>
      <c r="M8" s="173"/>
      <c r="N8" s="173"/>
    </row>
    <row r="9" spans="1:14" ht="15" customHeight="1" x14ac:dyDescent="0.55000000000000004">
      <c r="A9" s="350"/>
      <c r="B9" s="88" t="s">
        <v>24</v>
      </c>
      <c r="C9" s="84">
        <v>48</v>
      </c>
      <c r="D9" s="84">
        <v>48</v>
      </c>
      <c r="E9" s="84">
        <v>40</v>
      </c>
      <c r="F9" s="84">
        <v>40</v>
      </c>
      <c r="G9" s="173"/>
      <c r="H9" s="173"/>
      <c r="I9" s="173"/>
      <c r="J9" s="173"/>
      <c r="K9" s="173"/>
      <c r="L9" s="173"/>
      <c r="M9" s="173"/>
      <c r="N9" s="173"/>
    </row>
    <row r="10" spans="1:14" ht="15" customHeight="1" x14ac:dyDescent="0.55000000000000004">
      <c r="A10" s="350"/>
      <c r="B10" s="88" t="s">
        <v>7</v>
      </c>
      <c r="C10" s="84">
        <v>3</v>
      </c>
      <c r="D10" s="84">
        <v>4</v>
      </c>
      <c r="E10" s="84">
        <v>3</v>
      </c>
      <c r="F10" s="84">
        <v>4</v>
      </c>
      <c r="G10" s="173"/>
      <c r="H10" s="173"/>
      <c r="I10" s="173"/>
      <c r="J10" s="173"/>
      <c r="K10" s="173"/>
      <c r="L10" s="173"/>
      <c r="M10" s="173"/>
      <c r="N10" s="173"/>
    </row>
    <row r="11" spans="1:14" ht="15" customHeight="1" x14ac:dyDescent="0.55000000000000004">
      <c r="A11" s="350"/>
      <c r="B11" s="88" t="s">
        <v>20</v>
      </c>
      <c r="C11" s="84">
        <v>4</v>
      </c>
      <c r="D11" s="84">
        <v>6</v>
      </c>
      <c r="E11" s="84">
        <v>4</v>
      </c>
      <c r="F11" s="84">
        <v>6</v>
      </c>
      <c r="G11" s="173"/>
      <c r="H11" s="173"/>
      <c r="I11" s="173"/>
      <c r="J11" s="173"/>
      <c r="K11" s="173"/>
      <c r="L11" s="173"/>
      <c r="M11" s="173"/>
      <c r="N11" s="173"/>
    </row>
    <row r="12" spans="1:14" ht="15" customHeight="1" x14ac:dyDescent="0.55000000000000004">
      <c r="A12" s="397" t="s">
        <v>349</v>
      </c>
      <c r="B12" s="402" t="s">
        <v>250</v>
      </c>
      <c r="C12" s="403"/>
      <c r="D12" s="403"/>
      <c r="E12" s="403">
        <v>180</v>
      </c>
      <c r="F12" s="403">
        <v>200</v>
      </c>
      <c r="G12" s="189">
        <v>0.2</v>
      </c>
      <c r="H12" s="189">
        <v>0.2</v>
      </c>
      <c r="I12" s="189">
        <v>0</v>
      </c>
      <c r="J12" s="189">
        <v>0</v>
      </c>
      <c r="K12" s="189">
        <v>12.6</v>
      </c>
      <c r="L12" s="189">
        <v>14</v>
      </c>
      <c r="M12" s="189">
        <v>50.4</v>
      </c>
      <c r="N12" s="189">
        <v>56</v>
      </c>
    </row>
    <row r="13" spans="1:14" ht="15" customHeight="1" x14ac:dyDescent="0.55000000000000004">
      <c r="A13" s="153"/>
      <c r="B13" s="102" t="s">
        <v>36</v>
      </c>
      <c r="C13" s="37">
        <v>11.97</v>
      </c>
      <c r="D13" s="37">
        <v>13.37</v>
      </c>
      <c r="E13" s="37">
        <v>11.97</v>
      </c>
      <c r="F13" s="37">
        <v>13.37</v>
      </c>
      <c r="G13" s="110"/>
      <c r="H13" s="110"/>
      <c r="I13" s="110"/>
      <c r="J13" s="110"/>
      <c r="K13" s="110"/>
      <c r="L13" s="110"/>
      <c r="M13" s="110"/>
      <c r="N13" s="110"/>
    </row>
    <row r="14" spans="1:14" ht="15" customHeight="1" x14ac:dyDescent="0.55000000000000004">
      <c r="A14" s="153"/>
      <c r="B14" s="102" t="s">
        <v>20</v>
      </c>
      <c r="C14" s="37">
        <v>8</v>
      </c>
      <c r="D14" s="37">
        <v>9</v>
      </c>
      <c r="E14" s="37">
        <v>8</v>
      </c>
      <c r="F14" s="37">
        <v>9</v>
      </c>
      <c r="G14" s="110"/>
      <c r="H14" s="110"/>
      <c r="I14" s="110"/>
      <c r="J14" s="110"/>
      <c r="K14" s="110"/>
      <c r="L14" s="110"/>
      <c r="M14" s="110"/>
      <c r="N14" s="110"/>
    </row>
    <row r="15" spans="1:14" ht="15" customHeight="1" x14ac:dyDescent="0.55000000000000004">
      <c r="A15" s="153"/>
      <c r="B15" s="102" t="s">
        <v>198</v>
      </c>
      <c r="C15" s="37">
        <v>1.43</v>
      </c>
      <c r="D15" s="37">
        <v>1.71</v>
      </c>
      <c r="E15" s="37">
        <v>1.43</v>
      </c>
      <c r="F15" s="37">
        <v>1.71</v>
      </c>
      <c r="G15" s="110"/>
      <c r="H15" s="110"/>
      <c r="I15" s="110"/>
      <c r="J15" s="110"/>
      <c r="K15" s="110"/>
      <c r="L15" s="110"/>
      <c r="M15" s="110"/>
      <c r="N15" s="110"/>
    </row>
    <row r="16" spans="1:14" ht="15" customHeight="1" x14ac:dyDescent="0.55000000000000004">
      <c r="A16" s="397" t="s">
        <v>221</v>
      </c>
      <c r="B16" s="404" t="s">
        <v>174</v>
      </c>
      <c r="C16" s="405"/>
      <c r="D16" s="405"/>
      <c r="E16" s="406">
        <v>40</v>
      </c>
      <c r="F16" s="406">
        <v>63</v>
      </c>
      <c r="G16" s="101">
        <v>1.2</v>
      </c>
      <c r="H16" s="101">
        <v>1.92</v>
      </c>
      <c r="I16" s="101">
        <v>8.3000000000000007</v>
      </c>
      <c r="J16" s="101">
        <v>13.8</v>
      </c>
      <c r="K16" s="101">
        <v>7.75</v>
      </c>
      <c r="L16" s="101">
        <v>12.4</v>
      </c>
      <c r="M16" s="101">
        <v>59.9</v>
      </c>
      <c r="N16" s="101">
        <v>149.69999999999999</v>
      </c>
    </row>
    <row r="17" spans="1:19" ht="15" customHeight="1" x14ac:dyDescent="0.55000000000000004">
      <c r="A17" s="153"/>
      <c r="B17" s="119" t="s">
        <v>11</v>
      </c>
      <c r="C17" s="82">
        <v>5</v>
      </c>
      <c r="D17" s="82">
        <v>5</v>
      </c>
      <c r="E17" s="82">
        <v>5</v>
      </c>
      <c r="F17" s="82">
        <v>5</v>
      </c>
      <c r="G17" s="165"/>
      <c r="H17" s="165"/>
      <c r="I17" s="165"/>
      <c r="J17" s="165"/>
      <c r="K17" s="165"/>
      <c r="L17" s="165"/>
      <c r="M17" s="165"/>
      <c r="N17" s="165"/>
    </row>
    <row r="18" spans="1:19" ht="15" customHeight="1" x14ac:dyDescent="0.55000000000000004">
      <c r="A18" s="153"/>
      <c r="B18" s="119" t="s">
        <v>10</v>
      </c>
      <c r="C18" s="82">
        <v>5</v>
      </c>
      <c r="D18" s="82">
        <v>8</v>
      </c>
      <c r="E18" s="82">
        <v>5</v>
      </c>
      <c r="F18" s="82">
        <v>8</v>
      </c>
      <c r="G18" s="165"/>
      <c r="H18" s="165"/>
      <c r="I18" s="165"/>
      <c r="J18" s="165"/>
      <c r="K18" s="165"/>
      <c r="L18" s="165"/>
      <c r="M18" s="165"/>
      <c r="N18" s="165"/>
    </row>
    <row r="19" spans="1:19" ht="15" customHeight="1" x14ac:dyDescent="0.55000000000000004">
      <c r="A19" s="153"/>
      <c r="B19" s="119" t="s">
        <v>12</v>
      </c>
      <c r="C19" s="82">
        <v>30</v>
      </c>
      <c r="D19" s="82">
        <v>50</v>
      </c>
      <c r="E19" s="82">
        <v>30</v>
      </c>
      <c r="F19" s="82">
        <v>50</v>
      </c>
      <c r="G19" s="165"/>
      <c r="H19" s="165"/>
      <c r="I19" s="165"/>
      <c r="J19" s="165"/>
      <c r="K19" s="165"/>
      <c r="L19" s="165"/>
      <c r="M19" s="165"/>
      <c r="N19" s="165"/>
    </row>
    <row r="20" spans="1:19" ht="15" customHeight="1" x14ac:dyDescent="0.55000000000000004">
      <c r="A20" s="396"/>
      <c r="B20" s="404" t="s">
        <v>21</v>
      </c>
      <c r="C20" s="399"/>
      <c r="D20" s="399"/>
      <c r="E20" s="407">
        <f>E6+E12+E16</f>
        <v>370</v>
      </c>
      <c r="F20" s="407">
        <f t="shared" ref="F20:N20" si="0">F6+F12+F16</f>
        <v>443</v>
      </c>
      <c r="G20" s="407">
        <f t="shared" si="0"/>
        <v>5.58</v>
      </c>
      <c r="H20" s="407">
        <f t="shared" si="0"/>
        <v>7.14</v>
      </c>
      <c r="I20" s="407">
        <f t="shared" si="0"/>
        <v>13.290000000000001</v>
      </c>
      <c r="J20" s="407">
        <f t="shared" si="0"/>
        <v>19.79</v>
      </c>
      <c r="K20" s="407">
        <f t="shared" si="0"/>
        <v>29.25</v>
      </c>
      <c r="L20" s="407">
        <f t="shared" si="0"/>
        <v>37</v>
      </c>
      <c r="M20" s="407">
        <f t="shared" si="0"/>
        <v>201</v>
      </c>
      <c r="N20" s="407">
        <f t="shared" si="0"/>
        <v>314.53999999999996</v>
      </c>
    </row>
    <row r="21" spans="1:19" ht="15" customHeight="1" thickBot="1" x14ac:dyDescent="0.6">
      <c r="A21" s="396"/>
      <c r="B21" s="394" t="s">
        <v>13</v>
      </c>
      <c r="C21" s="407"/>
      <c r="D21" s="407"/>
      <c r="E21" s="407"/>
      <c r="F21" s="407"/>
      <c r="G21" s="101"/>
      <c r="H21" s="101"/>
      <c r="I21" s="101"/>
      <c r="J21" s="101"/>
      <c r="K21" s="101"/>
      <c r="L21" s="101"/>
      <c r="M21" s="101"/>
      <c r="N21" s="101"/>
    </row>
    <row r="22" spans="1:19" ht="15" customHeight="1" thickBot="1" x14ac:dyDescent="0.6">
      <c r="A22" s="408" t="s">
        <v>93</v>
      </c>
      <c r="B22" s="394" t="s">
        <v>289</v>
      </c>
      <c r="C22" s="84">
        <v>150</v>
      </c>
      <c r="D22" s="84">
        <v>180</v>
      </c>
      <c r="E22" s="407">
        <v>150</v>
      </c>
      <c r="F22" s="407">
        <v>180</v>
      </c>
      <c r="G22" s="409">
        <v>4.5</v>
      </c>
      <c r="H22" s="409">
        <v>5.4</v>
      </c>
      <c r="I22" s="409">
        <v>5.33</v>
      </c>
      <c r="J22" s="409">
        <v>6.3</v>
      </c>
      <c r="K22" s="410">
        <v>7.1</v>
      </c>
      <c r="L22" s="410">
        <v>8.5</v>
      </c>
      <c r="M22" s="409">
        <v>94.5</v>
      </c>
      <c r="N22" s="409">
        <v>113.4</v>
      </c>
    </row>
    <row r="23" spans="1:19" ht="15" customHeight="1" x14ac:dyDescent="0.55000000000000004">
      <c r="A23" s="396"/>
      <c r="B23" s="398" t="s">
        <v>21</v>
      </c>
      <c r="C23" s="411"/>
      <c r="D23" s="411"/>
      <c r="E23" s="407">
        <f>E22</f>
        <v>150</v>
      </c>
      <c r="F23" s="407">
        <f>F22</f>
        <v>180</v>
      </c>
      <c r="G23" s="101">
        <f t="shared" ref="G23:N23" si="1">SUM(G22)</f>
        <v>4.5</v>
      </c>
      <c r="H23" s="101">
        <f t="shared" si="1"/>
        <v>5.4</v>
      </c>
      <c r="I23" s="101">
        <f t="shared" si="1"/>
        <v>5.33</v>
      </c>
      <c r="J23" s="101">
        <f t="shared" si="1"/>
        <v>6.3</v>
      </c>
      <c r="K23" s="101">
        <f t="shared" si="1"/>
        <v>7.1</v>
      </c>
      <c r="L23" s="101">
        <f t="shared" si="1"/>
        <v>8.5</v>
      </c>
      <c r="M23" s="101">
        <f t="shared" si="1"/>
        <v>94.5</v>
      </c>
      <c r="N23" s="101">
        <f t="shared" si="1"/>
        <v>113.4</v>
      </c>
    </row>
    <row r="24" spans="1:19" ht="15" customHeight="1" x14ac:dyDescent="0.55000000000000004">
      <c r="A24" s="396"/>
      <c r="B24" s="394" t="s">
        <v>15</v>
      </c>
      <c r="C24" s="407"/>
      <c r="D24" s="407"/>
      <c r="E24" s="407"/>
      <c r="F24" s="407"/>
      <c r="G24" s="101"/>
      <c r="H24" s="101"/>
      <c r="I24" s="101"/>
      <c r="J24" s="101"/>
      <c r="K24" s="101"/>
      <c r="L24" s="101"/>
      <c r="M24" s="101"/>
      <c r="N24" s="101"/>
    </row>
    <row r="25" spans="1:19" ht="15" customHeight="1" x14ac:dyDescent="0.55000000000000004">
      <c r="A25" s="408" t="s">
        <v>126</v>
      </c>
      <c r="B25" s="404" t="s">
        <v>362</v>
      </c>
      <c r="C25" s="405"/>
      <c r="D25" s="405"/>
      <c r="E25" s="399">
        <v>150</v>
      </c>
      <c r="F25" s="399">
        <v>180</v>
      </c>
      <c r="G25" s="165">
        <v>1.4</v>
      </c>
      <c r="H25" s="165">
        <v>1.6</v>
      </c>
      <c r="I25" s="165">
        <v>2.4</v>
      </c>
      <c r="J25" s="165">
        <v>2.9</v>
      </c>
      <c r="K25" s="165">
        <v>8.1</v>
      </c>
      <c r="L25" s="165">
        <v>9.6999999999999993</v>
      </c>
      <c r="M25" s="165">
        <v>62.55</v>
      </c>
      <c r="N25" s="165">
        <v>75.06</v>
      </c>
      <c r="O25" s="137" t="s">
        <v>180</v>
      </c>
      <c r="P25" s="162">
        <v>42</v>
      </c>
      <c r="Q25" s="163">
        <v>45.75</v>
      </c>
      <c r="R25" s="164">
        <v>38.64</v>
      </c>
      <c r="S25" s="164">
        <v>42.09</v>
      </c>
    </row>
    <row r="26" spans="1:19" ht="15" customHeight="1" x14ac:dyDescent="0.55000000000000004">
      <c r="A26" s="355"/>
      <c r="B26" s="119" t="s">
        <v>191</v>
      </c>
      <c r="C26" s="118">
        <v>31</v>
      </c>
      <c r="D26" s="118">
        <v>36</v>
      </c>
      <c r="E26" s="118">
        <v>19.22</v>
      </c>
      <c r="F26" s="118">
        <v>22.32</v>
      </c>
      <c r="G26" s="165"/>
      <c r="H26" s="165"/>
      <c r="I26" s="165"/>
      <c r="J26" s="165"/>
      <c r="K26" s="165"/>
      <c r="L26" s="165"/>
      <c r="M26" s="165"/>
      <c r="N26" s="165"/>
      <c r="O26" s="137" t="s">
        <v>178</v>
      </c>
      <c r="P26" s="193">
        <v>3.2</v>
      </c>
      <c r="Q26" s="193">
        <v>4</v>
      </c>
      <c r="R26" s="193">
        <v>2.94</v>
      </c>
      <c r="S26" s="193">
        <v>3.68</v>
      </c>
    </row>
    <row r="27" spans="1:19" ht="15" customHeight="1" x14ac:dyDescent="0.55000000000000004">
      <c r="A27" s="355"/>
      <c r="B27" s="119" t="s">
        <v>180</v>
      </c>
      <c r="C27" s="169">
        <v>42</v>
      </c>
      <c r="D27" s="187">
        <v>45.75</v>
      </c>
      <c r="E27" s="37">
        <v>38.64</v>
      </c>
      <c r="F27" s="37">
        <v>42.09</v>
      </c>
      <c r="G27" s="165"/>
      <c r="H27" s="165"/>
      <c r="I27" s="165"/>
      <c r="J27" s="165"/>
      <c r="K27" s="165"/>
      <c r="L27" s="165"/>
      <c r="M27" s="165"/>
      <c r="N27" s="165"/>
      <c r="O27" s="137" t="s">
        <v>179</v>
      </c>
      <c r="P27" s="80">
        <v>3.02</v>
      </c>
      <c r="Q27" s="80">
        <v>4.2</v>
      </c>
      <c r="R27" s="80">
        <v>2.2400000000000002</v>
      </c>
      <c r="S27" s="80">
        <v>3.11</v>
      </c>
    </row>
    <row r="28" spans="1:19" ht="15" customHeight="1" x14ac:dyDescent="0.55000000000000004">
      <c r="A28" s="355"/>
      <c r="B28" s="119" t="s">
        <v>178</v>
      </c>
      <c r="C28" s="84">
        <v>3.2</v>
      </c>
      <c r="D28" s="84">
        <v>4</v>
      </c>
      <c r="E28" s="84">
        <v>2.94</v>
      </c>
      <c r="F28" s="84">
        <v>3.68</v>
      </c>
      <c r="G28" s="165"/>
      <c r="H28" s="165"/>
      <c r="I28" s="165"/>
      <c r="J28" s="165"/>
      <c r="K28" s="165"/>
      <c r="L28" s="165"/>
      <c r="M28" s="165"/>
      <c r="N28" s="165"/>
      <c r="O28" s="97" t="s">
        <v>181</v>
      </c>
      <c r="P28" s="82">
        <v>47.2</v>
      </c>
      <c r="Q28" s="82">
        <v>52.84</v>
      </c>
      <c r="R28" s="82">
        <v>37.29</v>
      </c>
      <c r="S28" s="82">
        <v>41.74</v>
      </c>
    </row>
    <row r="29" spans="1:19" ht="15" customHeight="1" x14ac:dyDescent="0.55000000000000004">
      <c r="A29" s="355"/>
      <c r="B29" s="119" t="s">
        <v>179</v>
      </c>
      <c r="C29" s="82">
        <v>3.02</v>
      </c>
      <c r="D29" s="82">
        <v>4</v>
      </c>
      <c r="E29" s="82">
        <v>2.76</v>
      </c>
      <c r="F29" s="82">
        <v>3.68</v>
      </c>
      <c r="G29" s="165"/>
      <c r="H29" s="165"/>
      <c r="I29" s="165"/>
      <c r="J29" s="165"/>
      <c r="K29" s="165"/>
      <c r="L29" s="165"/>
      <c r="M29" s="165"/>
      <c r="N29" s="165"/>
      <c r="O29" s="83" t="s">
        <v>140</v>
      </c>
      <c r="P29" s="84">
        <v>6</v>
      </c>
      <c r="Q29" s="85">
        <v>8</v>
      </c>
      <c r="R29" s="80">
        <v>6.12</v>
      </c>
      <c r="S29" s="80">
        <v>7.2</v>
      </c>
    </row>
    <row r="30" spans="1:19" ht="15" customHeight="1" x14ac:dyDescent="0.55000000000000004">
      <c r="A30" s="355"/>
      <c r="B30" s="205" t="s">
        <v>185</v>
      </c>
      <c r="C30" s="84">
        <v>6</v>
      </c>
      <c r="D30" s="84">
        <v>8</v>
      </c>
      <c r="E30" s="84">
        <v>6</v>
      </c>
      <c r="F30" s="84">
        <v>8</v>
      </c>
      <c r="G30" s="165"/>
      <c r="H30" s="165"/>
      <c r="I30" s="165"/>
      <c r="J30" s="165"/>
      <c r="K30" s="165"/>
      <c r="L30" s="165"/>
      <c r="M30" s="165"/>
      <c r="N30" s="165"/>
      <c r="O30" s="119" t="s">
        <v>11</v>
      </c>
      <c r="P30" s="82">
        <v>2</v>
      </c>
      <c r="Q30" s="82">
        <v>2</v>
      </c>
      <c r="R30" s="82">
        <v>2</v>
      </c>
      <c r="S30" s="82">
        <v>2</v>
      </c>
    </row>
    <row r="31" spans="1:19" ht="15" customHeight="1" x14ac:dyDescent="0.55000000000000004">
      <c r="A31" s="412"/>
      <c r="B31" s="119" t="s">
        <v>11</v>
      </c>
      <c r="C31" s="82">
        <v>2</v>
      </c>
      <c r="D31" s="82">
        <v>2</v>
      </c>
      <c r="E31" s="82">
        <v>2</v>
      </c>
      <c r="F31" s="82">
        <v>2</v>
      </c>
      <c r="G31" s="165"/>
      <c r="H31" s="165"/>
      <c r="I31" s="165"/>
      <c r="J31" s="165"/>
      <c r="K31" s="165"/>
      <c r="L31" s="165"/>
      <c r="M31" s="165"/>
      <c r="N31" s="165"/>
      <c r="O31" s="196" t="s">
        <v>183</v>
      </c>
      <c r="P31" s="82">
        <v>2</v>
      </c>
      <c r="Q31" s="82">
        <v>2</v>
      </c>
      <c r="R31" s="82">
        <v>2</v>
      </c>
      <c r="S31" s="82">
        <v>2</v>
      </c>
    </row>
    <row r="32" spans="1:19" ht="15" customHeight="1" x14ac:dyDescent="0.55000000000000004">
      <c r="A32" s="412"/>
      <c r="B32" s="119" t="s">
        <v>41</v>
      </c>
      <c r="C32" s="82">
        <v>6</v>
      </c>
      <c r="D32" s="82">
        <v>8</v>
      </c>
      <c r="E32" s="82">
        <v>6</v>
      </c>
      <c r="F32" s="82">
        <v>8</v>
      </c>
      <c r="G32" s="165"/>
      <c r="H32" s="165"/>
      <c r="I32" s="165"/>
      <c r="J32" s="165"/>
      <c r="K32" s="165"/>
      <c r="L32" s="165"/>
      <c r="M32" s="165"/>
      <c r="N32" s="165"/>
      <c r="O32" s="119" t="s">
        <v>41</v>
      </c>
      <c r="P32" s="82">
        <v>8</v>
      </c>
      <c r="Q32" s="82">
        <v>10</v>
      </c>
      <c r="R32" s="82">
        <v>8</v>
      </c>
      <c r="S32" s="82">
        <v>10</v>
      </c>
    </row>
    <row r="33" spans="1:19" ht="15" customHeight="1" x14ac:dyDescent="0.55000000000000004">
      <c r="A33" s="412"/>
      <c r="B33" s="119" t="s">
        <v>274</v>
      </c>
      <c r="C33" s="84">
        <v>1</v>
      </c>
      <c r="D33" s="84">
        <v>1</v>
      </c>
      <c r="E33" s="84">
        <v>0.8</v>
      </c>
      <c r="F33" s="84">
        <v>0.8</v>
      </c>
      <c r="G33" s="165"/>
      <c r="H33" s="165"/>
      <c r="I33" s="165"/>
      <c r="J33" s="165"/>
      <c r="K33" s="165"/>
      <c r="L33" s="165"/>
      <c r="M33" s="165"/>
      <c r="N33" s="165"/>
      <c r="O33" s="119" t="s">
        <v>274</v>
      </c>
      <c r="P33" s="84">
        <v>1</v>
      </c>
      <c r="Q33" s="84">
        <v>1</v>
      </c>
      <c r="R33" s="84">
        <v>0.8</v>
      </c>
      <c r="S33" s="84">
        <v>0.8</v>
      </c>
    </row>
    <row r="34" spans="1:19" ht="15" customHeight="1" x14ac:dyDescent="0.55000000000000004">
      <c r="A34" s="412"/>
      <c r="B34" s="83" t="s">
        <v>183</v>
      </c>
      <c r="C34" s="84">
        <v>2</v>
      </c>
      <c r="D34" s="84">
        <v>2</v>
      </c>
      <c r="E34" s="84">
        <v>2</v>
      </c>
      <c r="F34" s="84">
        <v>2</v>
      </c>
      <c r="G34" s="165"/>
      <c r="H34" s="165"/>
      <c r="I34" s="165"/>
      <c r="J34" s="165"/>
      <c r="K34" s="165"/>
      <c r="L34" s="165"/>
      <c r="M34" s="165"/>
      <c r="N34" s="165"/>
      <c r="O34" s="119"/>
      <c r="P34" s="84"/>
      <c r="Q34" s="84"/>
      <c r="R34" s="84"/>
      <c r="S34" s="84"/>
    </row>
    <row r="35" spans="1:19" ht="15" customHeight="1" x14ac:dyDescent="0.55000000000000004">
      <c r="A35" s="413"/>
      <c r="B35" s="119" t="s">
        <v>275</v>
      </c>
      <c r="C35" s="84">
        <v>0.5</v>
      </c>
      <c r="D35" s="84">
        <v>0.55000000000000004</v>
      </c>
      <c r="E35" s="84">
        <v>0.44</v>
      </c>
      <c r="F35" s="84">
        <v>0.5</v>
      </c>
      <c r="G35" s="165"/>
      <c r="H35" s="165"/>
      <c r="I35" s="165"/>
      <c r="J35" s="165"/>
      <c r="K35" s="165"/>
      <c r="L35" s="165"/>
      <c r="M35" s="165"/>
      <c r="N35" s="165"/>
      <c r="O35" s="119" t="s">
        <v>275</v>
      </c>
      <c r="P35" s="84">
        <v>0.5</v>
      </c>
      <c r="Q35" s="84">
        <v>0.55000000000000004</v>
      </c>
      <c r="R35" s="84">
        <v>0.44</v>
      </c>
      <c r="S35" s="84">
        <v>0.5</v>
      </c>
    </row>
    <row r="36" spans="1:19" ht="15" customHeight="1" x14ac:dyDescent="0.55000000000000004">
      <c r="A36" s="397" t="s">
        <v>228</v>
      </c>
      <c r="B36" s="404" t="s">
        <v>507</v>
      </c>
      <c r="C36" s="414"/>
      <c r="D36" s="414"/>
      <c r="E36" s="415">
        <v>150</v>
      </c>
      <c r="F36" s="415">
        <v>180</v>
      </c>
      <c r="G36" s="186">
        <v>9.8000000000000007</v>
      </c>
      <c r="H36" s="186">
        <v>11.7</v>
      </c>
      <c r="I36" s="165">
        <v>6</v>
      </c>
      <c r="J36" s="165">
        <v>7.47</v>
      </c>
      <c r="K36" s="165">
        <v>30.71</v>
      </c>
      <c r="L36" s="165">
        <v>36.85</v>
      </c>
      <c r="M36" s="165">
        <v>180.88</v>
      </c>
      <c r="N36" s="165">
        <v>217.06</v>
      </c>
    </row>
    <row r="37" spans="1:19" ht="15" customHeight="1" x14ac:dyDescent="0.55000000000000004">
      <c r="A37" s="408" t="s">
        <v>500</v>
      </c>
      <c r="B37" s="416" t="s">
        <v>537</v>
      </c>
      <c r="C37" s="412"/>
      <c r="D37" s="412"/>
      <c r="E37" s="417">
        <v>40</v>
      </c>
      <c r="F37" s="417">
        <v>60</v>
      </c>
      <c r="G37" s="101">
        <v>0.3</v>
      </c>
      <c r="H37" s="101">
        <v>0.5</v>
      </c>
      <c r="I37" s="101">
        <v>0</v>
      </c>
      <c r="J37" s="101">
        <v>0.1</v>
      </c>
      <c r="K37" s="101">
        <v>1</v>
      </c>
      <c r="L37" s="101">
        <v>1.5</v>
      </c>
      <c r="M37" s="101">
        <v>5.6</v>
      </c>
      <c r="N37" s="101">
        <v>8.4</v>
      </c>
    </row>
    <row r="38" spans="1:19" ht="15" customHeight="1" x14ac:dyDescent="0.55000000000000004">
      <c r="A38" s="408"/>
      <c r="B38" s="119" t="s">
        <v>540</v>
      </c>
      <c r="C38" s="62">
        <v>48</v>
      </c>
      <c r="D38" s="62">
        <v>71</v>
      </c>
      <c r="E38" s="389">
        <v>48</v>
      </c>
      <c r="F38" s="389">
        <v>71</v>
      </c>
      <c r="G38" s="418"/>
      <c r="H38" s="418"/>
      <c r="I38" s="191"/>
      <c r="J38" s="191"/>
      <c r="K38" s="191"/>
      <c r="L38" s="191"/>
      <c r="M38" s="191"/>
      <c r="N38" s="191"/>
    </row>
    <row r="39" spans="1:19" ht="15" customHeight="1" x14ac:dyDescent="0.55000000000000004">
      <c r="A39" s="408"/>
      <c r="B39" s="83" t="s">
        <v>183</v>
      </c>
      <c r="C39" s="84">
        <v>2</v>
      </c>
      <c r="D39" s="84">
        <v>2</v>
      </c>
      <c r="E39" s="84">
        <v>2</v>
      </c>
      <c r="F39" s="84">
        <v>2</v>
      </c>
      <c r="G39" s="390"/>
      <c r="H39" s="390"/>
      <c r="I39" s="419"/>
      <c r="J39" s="419"/>
      <c r="K39" s="420"/>
      <c r="L39" s="419"/>
      <c r="M39" s="419"/>
      <c r="N39" s="419"/>
    </row>
    <row r="40" spans="1:19" ht="15" customHeight="1" x14ac:dyDescent="0.55000000000000004">
      <c r="A40" s="397"/>
      <c r="B40" s="88" t="s">
        <v>191</v>
      </c>
      <c r="C40" s="82">
        <v>50</v>
      </c>
      <c r="D40" s="82">
        <v>59</v>
      </c>
      <c r="E40" s="82">
        <v>31</v>
      </c>
      <c r="F40" s="82">
        <v>36.58</v>
      </c>
      <c r="G40" s="362"/>
      <c r="H40" s="362"/>
      <c r="I40" s="362"/>
      <c r="J40" s="362"/>
      <c r="K40" s="362"/>
      <c r="L40" s="131"/>
      <c r="M40" s="84"/>
      <c r="N40" s="362"/>
    </row>
    <row r="41" spans="1:19" ht="15" customHeight="1" x14ac:dyDescent="0.55000000000000004">
      <c r="A41" s="397"/>
      <c r="B41" s="119" t="s">
        <v>180</v>
      </c>
      <c r="C41" s="191">
        <v>108.75</v>
      </c>
      <c r="D41" s="82">
        <v>133.5</v>
      </c>
      <c r="E41" s="165">
        <v>100.05</v>
      </c>
      <c r="F41" s="165">
        <v>122.82</v>
      </c>
      <c r="G41" s="362"/>
      <c r="H41" s="362"/>
      <c r="I41" s="362"/>
      <c r="J41" s="362"/>
      <c r="K41" s="362"/>
      <c r="L41" s="131"/>
      <c r="M41" s="84"/>
      <c r="N41" s="362"/>
    </row>
    <row r="42" spans="1:19" ht="15" customHeight="1" x14ac:dyDescent="0.55000000000000004">
      <c r="A42" s="153"/>
      <c r="B42" s="119" t="s">
        <v>178</v>
      </c>
      <c r="C42" s="82">
        <v>5.2</v>
      </c>
      <c r="D42" s="82">
        <v>5.6</v>
      </c>
      <c r="E42" s="82">
        <v>4.78</v>
      </c>
      <c r="F42" s="82">
        <v>5.15</v>
      </c>
      <c r="G42" s="165"/>
      <c r="H42" s="165"/>
      <c r="I42" s="165"/>
      <c r="J42" s="165"/>
      <c r="K42" s="165"/>
      <c r="L42" s="165"/>
      <c r="M42" s="165"/>
      <c r="N42" s="165"/>
    </row>
    <row r="43" spans="1:19" ht="15" customHeight="1" x14ac:dyDescent="0.55000000000000004">
      <c r="A43" s="153"/>
      <c r="B43" s="119" t="s">
        <v>179</v>
      </c>
      <c r="C43" s="82">
        <v>6.72</v>
      </c>
      <c r="D43" s="89">
        <v>7.56</v>
      </c>
      <c r="E43" s="82">
        <v>4.97</v>
      </c>
      <c r="F43" s="82">
        <v>5.59</v>
      </c>
      <c r="G43" s="165"/>
      <c r="H43" s="165"/>
      <c r="I43" s="165"/>
      <c r="J43" s="165"/>
      <c r="K43" s="165"/>
      <c r="L43" s="165"/>
      <c r="M43" s="165"/>
      <c r="N43" s="165"/>
    </row>
    <row r="44" spans="1:19" ht="15" customHeight="1" thickBot="1" x14ac:dyDescent="0.6">
      <c r="A44" s="153"/>
      <c r="B44" s="98" t="s">
        <v>11</v>
      </c>
      <c r="C44" s="198">
        <v>2</v>
      </c>
      <c r="D44" s="89">
        <v>2</v>
      </c>
      <c r="E44" s="82">
        <v>2</v>
      </c>
      <c r="F44" s="82">
        <v>2</v>
      </c>
      <c r="G44" s="165"/>
      <c r="H44" s="165"/>
      <c r="I44" s="165"/>
      <c r="J44" s="165"/>
      <c r="K44" s="165"/>
      <c r="L44" s="165"/>
      <c r="M44" s="165"/>
      <c r="N44" s="165"/>
    </row>
    <row r="45" spans="1:19" ht="15" customHeight="1" thickBot="1" x14ac:dyDescent="0.6">
      <c r="A45" s="397" t="s">
        <v>229</v>
      </c>
      <c r="B45" s="421" t="s">
        <v>146</v>
      </c>
      <c r="C45" s="37"/>
      <c r="D45" s="37"/>
      <c r="E45" s="399">
        <v>180</v>
      </c>
      <c r="F45" s="399">
        <v>200</v>
      </c>
      <c r="G45" s="218">
        <v>0.18</v>
      </c>
      <c r="H45" s="218">
        <v>0.2</v>
      </c>
      <c r="I45" s="218">
        <v>0.18</v>
      </c>
      <c r="J45" s="218">
        <v>0.2</v>
      </c>
      <c r="K45" s="295">
        <v>11.22</v>
      </c>
      <c r="L45" s="218">
        <v>12.46</v>
      </c>
      <c r="M45" s="218">
        <v>102</v>
      </c>
      <c r="N45" s="218">
        <v>123</v>
      </c>
    </row>
    <row r="46" spans="1:19" ht="15" customHeight="1" x14ac:dyDescent="0.55000000000000004">
      <c r="A46" s="153"/>
      <c r="B46" s="188" t="s">
        <v>187</v>
      </c>
      <c r="C46" s="82">
        <v>42</v>
      </c>
      <c r="D46" s="82">
        <v>50</v>
      </c>
      <c r="E46" s="82">
        <v>33.6</v>
      </c>
      <c r="F46" s="82">
        <v>40</v>
      </c>
      <c r="G46" s="165"/>
      <c r="H46" s="165"/>
      <c r="I46" s="165"/>
      <c r="J46" s="165"/>
      <c r="K46" s="165"/>
      <c r="L46" s="165"/>
      <c r="M46" s="165"/>
      <c r="N46" s="165"/>
    </row>
    <row r="47" spans="1:19" ht="15" customHeight="1" x14ac:dyDescent="0.55000000000000004">
      <c r="A47" s="153"/>
      <c r="B47" s="188" t="s">
        <v>20</v>
      </c>
      <c r="C47" s="82">
        <v>8</v>
      </c>
      <c r="D47" s="82">
        <v>9</v>
      </c>
      <c r="E47" s="82">
        <v>8</v>
      </c>
      <c r="F47" s="82">
        <v>9</v>
      </c>
      <c r="G47" s="165"/>
      <c r="H47" s="165"/>
      <c r="I47" s="165"/>
      <c r="J47" s="165"/>
      <c r="K47" s="165"/>
      <c r="L47" s="165"/>
      <c r="M47" s="165"/>
      <c r="N47" s="165"/>
    </row>
    <row r="48" spans="1:19" ht="15" customHeight="1" x14ac:dyDescent="0.55000000000000004">
      <c r="A48" s="153"/>
      <c r="B48" s="188" t="s">
        <v>241</v>
      </c>
      <c r="C48" s="82">
        <v>0.02</v>
      </c>
      <c r="D48" s="82">
        <v>0.03</v>
      </c>
      <c r="E48" s="82">
        <v>0.02</v>
      </c>
      <c r="F48" s="82">
        <v>0.03</v>
      </c>
      <c r="G48" s="165"/>
      <c r="H48" s="165"/>
      <c r="I48" s="165"/>
      <c r="J48" s="165"/>
      <c r="K48" s="165"/>
      <c r="L48" s="165"/>
      <c r="M48" s="165"/>
      <c r="N48" s="165"/>
    </row>
    <row r="49" spans="1:14" ht="15" customHeight="1" x14ac:dyDescent="0.55000000000000004">
      <c r="A49" s="153"/>
      <c r="B49" s="404" t="s">
        <v>21</v>
      </c>
      <c r="C49" s="399"/>
      <c r="D49" s="399"/>
      <c r="E49" s="399">
        <f t="shared" ref="E49:N49" si="2">E25+E36+E45</f>
        <v>480</v>
      </c>
      <c r="F49" s="399">
        <f t="shared" si="2"/>
        <v>560</v>
      </c>
      <c r="G49" s="399">
        <f t="shared" si="2"/>
        <v>11.38</v>
      </c>
      <c r="H49" s="399">
        <f t="shared" si="2"/>
        <v>13.499999999999998</v>
      </c>
      <c r="I49" s="399">
        <f t="shared" si="2"/>
        <v>8.58</v>
      </c>
      <c r="J49" s="399">
        <f t="shared" si="2"/>
        <v>10.569999999999999</v>
      </c>
      <c r="K49" s="399">
        <f t="shared" si="2"/>
        <v>50.03</v>
      </c>
      <c r="L49" s="399">
        <f t="shared" si="2"/>
        <v>59.01</v>
      </c>
      <c r="M49" s="399">
        <f t="shared" si="2"/>
        <v>345.43</v>
      </c>
      <c r="N49" s="399">
        <f t="shared" si="2"/>
        <v>415.12</v>
      </c>
    </row>
    <row r="50" spans="1:14" ht="15" customHeight="1" x14ac:dyDescent="0.55000000000000004">
      <c r="A50" s="153"/>
      <c r="B50" s="394" t="s">
        <v>22</v>
      </c>
      <c r="C50" s="407"/>
      <c r="D50" s="407"/>
      <c r="E50" s="399"/>
      <c r="F50" s="407"/>
      <c r="G50" s="101"/>
      <c r="H50" s="101"/>
      <c r="I50" s="101"/>
      <c r="J50" s="101"/>
      <c r="K50" s="101"/>
      <c r="L50" s="101"/>
      <c r="M50" s="101"/>
      <c r="N50" s="101"/>
    </row>
    <row r="51" spans="1:14" ht="15" customHeight="1" x14ac:dyDescent="0.55000000000000004">
      <c r="A51" s="408" t="s">
        <v>375</v>
      </c>
      <c r="B51" s="421" t="s">
        <v>416</v>
      </c>
      <c r="C51" s="403"/>
      <c r="D51" s="403"/>
      <c r="E51" s="403">
        <v>40</v>
      </c>
      <c r="F51" s="403">
        <v>60</v>
      </c>
      <c r="G51" s="422">
        <v>0.5</v>
      </c>
      <c r="H51" s="110">
        <v>0.7</v>
      </c>
      <c r="I51" s="110">
        <v>1.9</v>
      </c>
      <c r="J51" s="110">
        <v>2.9</v>
      </c>
      <c r="K51" s="110">
        <v>5.5</v>
      </c>
      <c r="L51" s="110">
        <v>8.25</v>
      </c>
      <c r="M51" s="110">
        <v>32.9</v>
      </c>
      <c r="N51" s="110">
        <v>49.3</v>
      </c>
    </row>
    <row r="52" spans="1:14" ht="15" customHeight="1" x14ac:dyDescent="0.55000000000000004">
      <c r="A52" s="408"/>
      <c r="B52" s="97" t="s">
        <v>178</v>
      </c>
      <c r="C52" s="123">
        <v>44</v>
      </c>
      <c r="D52" s="123">
        <v>53.6</v>
      </c>
      <c r="E52" s="123">
        <v>40.479999999999997</v>
      </c>
      <c r="F52" s="123">
        <v>49.31</v>
      </c>
      <c r="G52" s="84"/>
      <c r="H52" s="84"/>
      <c r="I52" s="84"/>
      <c r="J52" s="84"/>
      <c r="K52" s="110"/>
      <c r="L52" s="110"/>
      <c r="M52" s="110"/>
      <c r="N52" s="110"/>
    </row>
    <row r="53" spans="1:14" ht="15" customHeight="1" x14ac:dyDescent="0.55000000000000004">
      <c r="A53" s="408"/>
      <c r="B53" s="97" t="s">
        <v>61</v>
      </c>
      <c r="C53" s="84">
        <v>15</v>
      </c>
      <c r="D53" s="84">
        <v>16</v>
      </c>
      <c r="E53" s="84">
        <v>9.15</v>
      </c>
      <c r="F53" s="84">
        <v>9.76</v>
      </c>
      <c r="G53" s="110"/>
      <c r="H53" s="110"/>
      <c r="I53" s="110"/>
      <c r="J53" s="110"/>
      <c r="K53" s="110"/>
      <c r="L53" s="110"/>
      <c r="M53" s="110"/>
      <c r="N53" s="110"/>
    </row>
    <row r="54" spans="1:14" ht="15" customHeight="1" thickBot="1" x14ac:dyDescent="0.6">
      <c r="A54" s="408"/>
      <c r="B54" s="97" t="s">
        <v>20</v>
      </c>
      <c r="C54" s="37">
        <v>0.5</v>
      </c>
      <c r="D54" s="37">
        <v>0.5</v>
      </c>
      <c r="E54" s="37">
        <v>0.5</v>
      </c>
      <c r="F54" s="37">
        <v>0.5</v>
      </c>
      <c r="G54" s="110"/>
      <c r="H54" s="110"/>
      <c r="I54" s="110"/>
      <c r="J54" s="110"/>
      <c r="K54" s="110"/>
      <c r="L54" s="110"/>
      <c r="M54" s="110"/>
      <c r="N54" s="110"/>
    </row>
    <row r="55" spans="1:14" ht="15" customHeight="1" x14ac:dyDescent="0.55000000000000004">
      <c r="A55" s="788" t="s">
        <v>509</v>
      </c>
      <c r="B55" s="386" t="s">
        <v>451</v>
      </c>
      <c r="C55" s="423"/>
      <c r="D55" s="423"/>
      <c r="E55" s="387">
        <v>150</v>
      </c>
      <c r="F55" s="387">
        <v>180</v>
      </c>
      <c r="G55" s="424">
        <v>15.98</v>
      </c>
      <c r="H55" s="425">
        <v>19.18</v>
      </c>
      <c r="I55" s="426">
        <v>12.67</v>
      </c>
      <c r="J55" s="426">
        <v>15.2</v>
      </c>
      <c r="K55" s="427">
        <v>32.57</v>
      </c>
      <c r="L55" s="426">
        <v>39.08</v>
      </c>
      <c r="M55" s="426">
        <v>364.5</v>
      </c>
      <c r="N55" s="428">
        <v>437.4</v>
      </c>
    </row>
    <row r="56" spans="1:14" ht="15" customHeight="1" x14ac:dyDescent="0.55000000000000004">
      <c r="A56" s="789"/>
      <c r="B56" s="386" t="s">
        <v>366</v>
      </c>
      <c r="C56" s="175"/>
      <c r="D56" s="175"/>
      <c r="E56" s="387">
        <v>22</v>
      </c>
      <c r="F56" s="387">
        <v>28</v>
      </c>
      <c r="G56" s="165">
        <v>0.1</v>
      </c>
      <c r="H56" s="82">
        <v>0.1</v>
      </c>
      <c r="I56" s="82">
        <v>0</v>
      </c>
      <c r="J56" s="82">
        <v>0</v>
      </c>
      <c r="K56" s="165">
        <v>14.7</v>
      </c>
      <c r="L56" s="82">
        <v>17.3</v>
      </c>
      <c r="M56" s="82">
        <v>55.5</v>
      </c>
      <c r="N56" s="82">
        <v>65.2</v>
      </c>
    </row>
    <row r="57" spans="1:14" ht="15" customHeight="1" x14ac:dyDescent="0.55000000000000004">
      <c r="A57" s="355"/>
      <c r="B57" s="83" t="s">
        <v>367</v>
      </c>
      <c r="C57" s="62">
        <v>20</v>
      </c>
      <c r="D57" s="62">
        <v>25</v>
      </c>
      <c r="E57" s="62">
        <v>20</v>
      </c>
      <c r="F57" s="62">
        <v>25</v>
      </c>
      <c r="G57" s="169"/>
      <c r="H57" s="236"/>
      <c r="I57" s="236"/>
      <c r="J57" s="236"/>
      <c r="K57" s="236"/>
      <c r="L57" s="236"/>
      <c r="M57" s="236"/>
      <c r="N57" s="236"/>
    </row>
    <row r="58" spans="1:14" ht="15" customHeight="1" x14ac:dyDescent="0.55000000000000004">
      <c r="A58" s="355"/>
      <c r="B58" s="83" t="s">
        <v>47</v>
      </c>
      <c r="C58" s="62">
        <v>90</v>
      </c>
      <c r="D58" s="62">
        <v>110</v>
      </c>
      <c r="E58" s="62">
        <v>90</v>
      </c>
      <c r="F58" s="62">
        <v>110</v>
      </c>
      <c r="G58" s="81"/>
      <c r="H58" s="307"/>
      <c r="I58" s="307"/>
      <c r="J58" s="307"/>
      <c r="K58" s="307"/>
      <c r="L58" s="307"/>
      <c r="M58" s="307"/>
      <c r="N58" s="307"/>
    </row>
    <row r="59" spans="1:14" ht="15" customHeight="1" x14ac:dyDescent="0.55000000000000004">
      <c r="A59" s="355"/>
      <c r="B59" s="118" t="s">
        <v>20</v>
      </c>
      <c r="C59" s="62">
        <v>3</v>
      </c>
      <c r="D59" s="111">
        <v>5</v>
      </c>
      <c r="E59" s="62">
        <v>3</v>
      </c>
      <c r="F59" s="111">
        <v>5</v>
      </c>
      <c r="G59" s="81"/>
      <c r="H59" s="307"/>
      <c r="I59" s="307"/>
      <c r="J59" s="307"/>
      <c r="K59" s="307"/>
      <c r="L59" s="307"/>
      <c r="M59" s="307"/>
      <c r="N59" s="307"/>
    </row>
    <row r="60" spans="1:14" ht="15" customHeight="1" x14ac:dyDescent="0.55000000000000004">
      <c r="A60" s="372"/>
      <c r="B60" s="79" t="s">
        <v>247</v>
      </c>
      <c r="C60" s="112">
        <v>0.02</v>
      </c>
      <c r="D60" s="181">
        <v>0.03</v>
      </c>
      <c r="E60" s="112">
        <v>0.02</v>
      </c>
      <c r="F60" s="181">
        <v>0.03</v>
      </c>
      <c r="G60" s="101"/>
      <c r="H60" s="101"/>
      <c r="I60" s="101"/>
      <c r="J60" s="101"/>
      <c r="K60" s="101"/>
      <c r="L60" s="101"/>
      <c r="M60" s="101"/>
      <c r="N60" s="101"/>
    </row>
    <row r="61" spans="1:14" ht="15" customHeight="1" x14ac:dyDescent="0.55000000000000004">
      <c r="A61" s="372"/>
      <c r="B61" s="118" t="s">
        <v>24</v>
      </c>
      <c r="C61" s="151">
        <v>11</v>
      </c>
      <c r="D61" s="151">
        <v>11</v>
      </c>
      <c r="E61" s="151">
        <v>9.24</v>
      </c>
      <c r="F61" s="151">
        <v>9.24</v>
      </c>
      <c r="G61" s="101"/>
      <c r="H61" s="101"/>
      <c r="I61" s="101"/>
      <c r="J61" s="101"/>
      <c r="K61" s="101"/>
      <c r="L61" s="101"/>
      <c r="M61" s="101"/>
      <c r="N61" s="101"/>
    </row>
    <row r="62" spans="1:14" ht="15" customHeight="1" x14ac:dyDescent="0.55000000000000004">
      <c r="A62" s="153"/>
      <c r="B62" s="118" t="s">
        <v>11</v>
      </c>
      <c r="C62" s="62">
        <v>2</v>
      </c>
      <c r="D62" s="111">
        <v>2</v>
      </c>
      <c r="E62" s="62">
        <v>2</v>
      </c>
      <c r="F62" s="111">
        <v>2</v>
      </c>
      <c r="G62" s="101"/>
      <c r="H62" s="101"/>
      <c r="I62" s="101"/>
      <c r="J62" s="101"/>
      <c r="K62" s="101"/>
      <c r="L62" s="101"/>
      <c r="M62" s="101"/>
      <c r="N62" s="101"/>
    </row>
    <row r="63" spans="1:14" ht="15" customHeight="1" x14ac:dyDescent="0.55000000000000004">
      <c r="A63" s="153"/>
      <c r="B63" s="83" t="s">
        <v>157</v>
      </c>
      <c r="C63" s="62">
        <v>8</v>
      </c>
      <c r="D63" s="62">
        <v>12</v>
      </c>
      <c r="E63" s="62">
        <v>8</v>
      </c>
      <c r="F63" s="62">
        <v>12</v>
      </c>
      <c r="G63" s="101"/>
      <c r="H63" s="101"/>
      <c r="I63" s="101"/>
      <c r="J63" s="101"/>
      <c r="K63" s="101"/>
      <c r="L63" s="101"/>
      <c r="M63" s="101"/>
      <c r="N63" s="101"/>
    </row>
    <row r="64" spans="1:14" ht="15" customHeight="1" x14ac:dyDescent="0.55000000000000004">
      <c r="A64" s="153"/>
      <c r="B64" s="83" t="s">
        <v>183</v>
      </c>
      <c r="C64" s="62">
        <v>3</v>
      </c>
      <c r="D64" s="62">
        <v>4</v>
      </c>
      <c r="E64" s="62">
        <v>3</v>
      </c>
      <c r="F64" s="62">
        <v>4</v>
      </c>
      <c r="G64" s="101"/>
      <c r="H64" s="101"/>
      <c r="I64" s="101"/>
      <c r="J64" s="101"/>
      <c r="K64" s="101"/>
      <c r="L64" s="101"/>
      <c r="M64" s="101"/>
      <c r="N64" s="101"/>
    </row>
    <row r="65" spans="1:14" ht="15" customHeight="1" x14ac:dyDescent="0.55000000000000004">
      <c r="A65" s="391" t="s">
        <v>376</v>
      </c>
      <c r="B65" s="416" t="s">
        <v>141</v>
      </c>
      <c r="C65" s="403"/>
      <c r="D65" s="403"/>
      <c r="E65" s="403">
        <v>180</v>
      </c>
      <c r="F65" s="403">
        <v>200</v>
      </c>
      <c r="G65" s="189">
        <v>0.5</v>
      </c>
      <c r="H65" s="189">
        <v>0.6</v>
      </c>
      <c r="I65" s="189">
        <v>0</v>
      </c>
      <c r="J65" s="189">
        <v>0</v>
      </c>
      <c r="K65" s="189">
        <v>26.1</v>
      </c>
      <c r="L65" s="189">
        <v>29</v>
      </c>
      <c r="M65" s="297">
        <v>100.1</v>
      </c>
      <c r="N65" s="297">
        <v>111.2</v>
      </c>
    </row>
    <row r="66" spans="1:14" ht="15" customHeight="1" x14ac:dyDescent="0.55000000000000004">
      <c r="A66" s="408"/>
      <c r="B66" s="102" t="s">
        <v>50</v>
      </c>
      <c r="C66" s="37">
        <v>16</v>
      </c>
      <c r="D66" s="37">
        <v>20</v>
      </c>
      <c r="E66" s="37">
        <v>15.2</v>
      </c>
      <c r="F66" s="37">
        <v>19</v>
      </c>
      <c r="G66" s="110"/>
      <c r="H66" s="110"/>
      <c r="I66" s="110"/>
      <c r="J66" s="110"/>
      <c r="K66" s="110"/>
      <c r="L66" s="110"/>
      <c r="M66" s="110"/>
      <c r="N66" s="110"/>
    </row>
    <row r="67" spans="1:14" ht="15" customHeight="1" x14ac:dyDescent="0.55000000000000004">
      <c r="A67" s="413"/>
      <c r="B67" s="97" t="s">
        <v>20</v>
      </c>
      <c r="C67" s="37">
        <v>8</v>
      </c>
      <c r="D67" s="37">
        <v>9</v>
      </c>
      <c r="E67" s="37">
        <v>8</v>
      </c>
      <c r="F67" s="37">
        <v>9</v>
      </c>
      <c r="G67" s="110"/>
      <c r="H67" s="110"/>
      <c r="I67" s="110"/>
      <c r="J67" s="110"/>
      <c r="K67" s="110"/>
      <c r="L67" s="110"/>
      <c r="M67" s="110"/>
      <c r="N67" s="110"/>
    </row>
    <row r="68" spans="1:14" ht="15" customHeight="1" x14ac:dyDescent="0.55000000000000004">
      <c r="A68" s="408" t="s">
        <v>110</v>
      </c>
      <c r="B68" s="388" t="s">
        <v>67</v>
      </c>
      <c r="C68" s="405">
        <v>20</v>
      </c>
      <c r="D68" s="405">
        <v>40</v>
      </c>
      <c r="E68" s="405">
        <v>20</v>
      </c>
      <c r="F68" s="429">
        <v>40</v>
      </c>
      <c r="G68" s="279">
        <f>(G69+G71)/2</f>
        <v>1.2</v>
      </c>
      <c r="H68" s="279">
        <f t="shared" ref="H68:N68" si="3">(H69+H71)/2</f>
        <v>2.4</v>
      </c>
      <c r="I68" s="279">
        <f t="shared" si="3"/>
        <v>2.35</v>
      </c>
      <c r="J68" s="279">
        <f t="shared" si="3"/>
        <v>4.7</v>
      </c>
      <c r="K68" s="279">
        <f t="shared" si="3"/>
        <v>14.3</v>
      </c>
      <c r="L68" s="279">
        <f t="shared" si="3"/>
        <v>28.6</v>
      </c>
      <c r="M68" s="279">
        <f t="shared" si="3"/>
        <v>83.300000000000011</v>
      </c>
      <c r="N68" s="279">
        <f t="shared" si="3"/>
        <v>166.60000000000002</v>
      </c>
    </row>
    <row r="69" spans="1:14" ht="15" customHeight="1" x14ac:dyDescent="0.55000000000000004">
      <c r="A69" s="408"/>
      <c r="B69" s="388" t="s">
        <v>161</v>
      </c>
      <c r="C69" s="405">
        <v>20</v>
      </c>
      <c r="D69" s="405">
        <v>40</v>
      </c>
      <c r="E69" s="405">
        <v>20</v>
      </c>
      <c r="F69" s="429">
        <v>40</v>
      </c>
      <c r="G69" s="279">
        <v>1.2</v>
      </c>
      <c r="H69" s="276">
        <v>2.4</v>
      </c>
      <c r="I69" s="276">
        <v>0.9</v>
      </c>
      <c r="J69" s="276">
        <v>1.9</v>
      </c>
      <c r="K69" s="276">
        <v>15</v>
      </c>
      <c r="L69" s="276">
        <v>30</v>
      </c>
      <c r="M69" s="276">
        <v>73.2</v>
      </c>
      <c r="N69" s="276">
        <v>146.4</v>
      </c>
    </row>
    <row r="70" spans="1:14" ht="15" customHeight="1" x14ac:dyDescent="0.55000000000000004">
      <c r="A70" s="408"/>
      <c r="B70" s="388" t="s">
        <v>156</v>
      </c>
      <c r="C70" s="405">
        <v>20</v>
      </c>
      <c r="D70" s="405">
        <v>40</v>
      </c>
      <c r="E70" s="405">
        <v>20</v>
      </c>
      <c r="F70" s="429">
        <v>40</v>
      </c>
      <c r="G70" s="279">
        <v>1.1000000000000001</v>
      </c>
      <c r="H70" s="276">
        <v>2.2000000000000002</v>
      </c>
      <c r="I70" s="276">
        <v>1.3</v>
      </c>
      <c r="J70" s="276">
        <v>2.6</v>
      </c>
      <c r="K70" s="276">
        <v>7</v>
      </c>
      <c r="L70" s="276">
        <v>14</v>
      </c>
      <c r="M70" s="276">
        <v>42.2</v>
      </c>
      <c r="N70" s="276">
        <v>84.4</v>
      </c>
    </row>
    <row r="71" spans="1:14" ht="15" customHeight="1" x14ac:dyDescent="0.55000000000000004">
      <c r="A71" s="408"/>
      <c r="B71" s="388" t="s">
        <v>464</v>
      </c>
      <c r="C71" s="405">
        <v>20</v>
      </c>
      <c r="D71" s="405">
        <v>40</v>
      </c>
      <c r="E71" s="405">
        <v>20</v>
      </c>
      <c r="F71" s="429">
        <v>40</v>
      </c>
      <c r="G71" s="279">
        <v>1.2</v>
      </c>
      <c r="H71" s="276">
        <v>2.4</v>
      </c>
      <c r="I71" s="276">
        <v>3.8</v>
      </c>
      <c r="J71" s="276">
        <v>7.5</v>
      </c>
      <c r="K71" s="276">
        <v>13.6</v>
      </c>
      <c r="L71" s="276">
        <v>27.2</v>
      </c>
      <c r="M71" s="276">
        <v>93.4</v>
      </c>
      <c r="N71" s="276">
        <v>186.8</v>
      </c>
    </row>
    <row r="72" spans="1:14" ht="15" customHeight="1" x14ac:dyDescent="0.55000000000000004">
      <c r="A72" s="396"/>
      <c r="B72" s="398" t="s">
        <v>21</v>
      </c>
      <c r="C72" s="399"/>
      <c r="D72" s="399"/>
      <c r="E72" s="399">
        <f>E51+E65+E55+E68+E56</f>
        <v>412</v>
      </c>
      <c r="F72" s="399">
        <f t="shared" ref="F72:N72" si="4">F51+F65+F55+F68+F56</f>
        <v>508</v>
      </c>
      <c r="G72" s="399">
        <f t="shared" si="4"/>
        <v>18.28</v>
      </c>
      <c r="H72" s="399">
        <f t="shared" si="4"/>
        <v>22.98</v>
      </c>
      <c r="I72" s="399">
        <f t="shared" si="4"/>
        <v>16.920000000000002</v>
      </c>
      <c r="J72" s="399">
        <f t="shared" si="4"/>
        <v>22.799999999999997</v>
      </c>
      <c r="K72" s="399">
        <f t="shared" si="4"/>
        <v>93.17</v>
      </c>
      <c r="L72" s="399">
        <f t="shared" si="4"/>
        <v>122.23</v>
      </c>
      <c r="M72" s="399">
        <f t="shared" si="4"/>
        <v>636.29999999999995</v>
      </c>
      <c r="N72" s="399">
        <f t="shared" si="4"/>
        <v>829.7</v>
      </c>
    </row>
    <row r="73" spans="1:14" ht="15" customHeight="1" x14ac:dyDescent="0.55000000000000004">
      <c r="A73" s="430"/>
      <c r="B73" s="404" t="s">
        <v>26</v>
      </c>
      <c r="C73" s="405"/>
      <c r="D73" s="405"/>
      <c r="E73" s="405"/>
      <c r="F73" s="406"/>
      <c r="G73" s="165"/>
      <c r="H73" s="165"/>
      <c r="I73" s="165"/>
      <c r="J73" s="165"/>
      <c r="K73" s="165"/>
      <c r="L73" s="165"/>
      <c r="M73" s="165"/>
      <c r="N73" s="165"/>
    </row>
    <row r="74" spans="1:14" ht="15" customHeight="1" x14ac:dyDescent="0.55000000000000004">
      <c r="A74" s="788" t="s">
        <v>353</v>
      </c>
      <c r="B74" s="421" t="s">
        <v>27</v>
      </c>
      <c r="C74" s="84">
        <v>23</v>
      </c>
      <c r="D74" s="84">
        <v>23</v>
      </c>
      <c r="E74" s="431">
        <v>23</v>
      </c>
      <c r="F74" s="431">
        <v>23</v>
      </c>
      <c r="G74" s="110">
        <v>1.56</v>
      </c>
      <c r="H74" s="110">
        <v>1.56</v>
      </c>
      <c r="I74" s="110">
        <v>0.19</v>
      </c>
      <c r="J74" s="110">
        <v>0.19</v>
      </c>
      <c r="K74" s="110">
        <v>11.59</v>
      </c>
      <c r="L74" s="110">
        <v>11.59</v>
      </c>
      <c r="M74" s="110">
        <v>54.38</v>
      </c>
      <c r="N74" s="110">
        <v>54.38</v>
      </c>
    </row>
    <row r="75" spans="1:14" ht="15" customHeight="1" x14ac:dyDescent="0.55000000000000004">
      <c r="A75" s="811"/>
      <c r="B75" s="421" t="s">
        <v>28</v>
      </c>
      <c r="C75" s="84">
        <v>40</v>
      </c>
      <c r="D75" s="84">
        <v>50</v>
      </c>
      <c r="E75" s="399">
        <v>40</v>
      </c>
      <c r="F75" s="399">
        <v>50</v>
      </c>
      <c r="G75" s="110">
        <v>2.2200000000000002</v>
      </c>
      <c r="H75" s="110">
        <v>2.78</v>
      </c>
      <c r="I75" s="110">
        <v>0.45</v>
      </c>
      <c r="J75" s="110">
        <v>0.56000000000000005</v>
      </c>
      <c r="K75" s="110">
        <v>19.68</v>
      </c>
      <c r="L75" s="110">
        <v>24.6</v>
      </c>
      <c r="M75" s="110">
        <v>91.66</v>
      </c>
      <c r="N75" s="110">
        <v>114.58</v>
      </c>
    </row>
    <row r="76" spans="1:14" ht="15" customHeight="1" x14ac:dyDescent="0.55000000000000004">
      <c r="A76" s="789"/>
      <c r="B76" s="421" t="s">
        <v>29</v>
      </c>
      <c r="C76" s="84">
        <v>3</v>
      </c>
      <c r="D76" s="84">
        <v>3</v>
      </c>
      <c r="E76" s="431">
        <v>3</v>
      </c>
      <c r="F76" s="431">
        <v>3</v>
      </c>
      <c r="G76" s="110"/>
      <c r="H76" s="110"/>
      <c r="I76" s="110"/>
      <c r="J76" s="110"/>
      <c r="K76" s="110"/>
      <c r="L76" s="110"/>
      <c r="M76" s="110"/>
      <c r="N76" s="110"/>
    </row>
    <row r="77" spans="1:14" ht="15" customHeight="1" x14ac:dyDescent="0.55000000000000004">
      <c r="A77" s="392"/>
      <c r="B77" s="421" t="s">
        <v>21</v>
      </c>
      <c r="C77" s="84"/>
      <c r="D77" s="84"/>
      <c r="E77" s="431">
        <f>E74+E75+E76</f>
        <v>66</v>
      </c>
      <c r="F77" s="431">
        <f>F74+F75+F76</f>
        <v>76</v>
      </c>
      <c r="G77" s="110">
        <f>G74+G75</f>
        <v>3.7800000000000002</v>
      </c>
      <c r="H77" s="110">
        <f t="shared" ref="H77:N77" si="5">H74+H75</f>
        <v>4.34</v>
      </c>
      <c r="I77" s="110">
        <f t="shared" si="5"/>
        <v>0.64</v>
      </c>
      <c r="J77" s="110">
        <f t="shared" si="5"/>
        <v>0.75</v>
      </c>
      <c r="K77" s="110">
        <f t="shared" si="5"/>
        <v>31.27</v>
      </c>
      <c r="L77" s="110">
        <f t="shared" si="5"/>
        <v>36.19</v>
      </c>
      <c r="M77" s="110">
        <f t="shared" si="5"/>
        <v>146.04</v>
      </c>
      <c r="N77" s="110">
        <f t="shared" si="5"/>
        <v>168.96</v>
      </c>
    </row>
    <row r="78" spans="1:14" ht="15" customHeight="1" x14ac:dyDescent="0.55000000000000004">
      <c r="A78" s="153"/>
      <c r="B78" s="404" t="s">
        <v>30</v>
      </c>
      <c r="C78" s="84"/>
      <c r="D78" s="84"/>
      <c r="E78" s="407">
        <f t="shared" ref="E78:N78" si="6">E20+E23+E49+E72+E77</f>
        <v>1478</v>
      </c>
      <c r="F78" s="407">
        <f t="shared" si="6"/>
        <v>1767</v>
      </c>
      <c r="G78" s="407">
        <f t="shared" si="6"/>
        <v>43.52</v>
      </c>
      <c r="H78" s="407">
        <f t="shared" si="6"/>
        <v>53.36</v>
      </c>
      <c r="I78" s="407">
        <f t="shared" si="6"/>
        <v>44.760000000000005</v>
      </c>
      <c r="J78" s="407">
        <f t="shared" si="6"/>
        <v>60.209999999999994</v>
      </c>
      <c r="K78" s="407">
        <f>K20+K23+K49+K72+K77</f>
        <v>210.82000000000002</v>
      </c>
      <c r="L78" s="407">
        <f t="shared" si="6"/>
        <v>262.93</v>
      </c>
      <c r="M78" s="407">
        <f t="shared" si="6"/>
        <v>1423.27</v>
      </c>
      <c r="N78" s="407">
        <f t="shared" si="6"/>
        <v>1841.72</v>
      </c>
    </row>
    <row r="79" spans="1:14" ht="18" customHeight="1" x14ac:dyDescent="0.55000000000000004">
      <c r="A79" s="355"/>
      <c r="B79" s="432" t="s">
        <v>396</v>
      </c>
      <c r="C79" s="432"/>
      <c r="D79" s="432"/>
      <c r="E79" s="432"/>
      <c r="F79" s="433"/>
      <c r="G79" s="387">
        <v>42</v>
      </c>
      <c r="H79" s="387">
        <v>54</v>
      </c>
      <c r="I79" s="387">
        <v>47</v>
      </c>
      <c r="J79" s="387">
        <v>60</v>
      </c>
      <c r="K79" s="387">
        <v>203</v>
      </c>
      <c r="L79" s="387">
        <v>261</v>
      </c>
      <c r="M79" s="387">
        <v>1400</v>
      </c>
      <c r="N79" s="387">
        <v>1800</v>
      </c>
    </row>
    <row r="80" spans="1:14" ht="21" customHeight="1" x14ac:dyDescent="0.55000000000000004">
      <c r="A80" s="383"/>
      <c r="B80" s="434" t="s">
        <v>177</v>
      </c>
      <c r="C80" s="434"/>
      <c r="D80" s="434"/>
      <c r="E80" s="434"/>
      <c r="F80" s="435"/>
      <c r="G80" s="436">
        <f t="shared" ref="G80:N80" si="7">G78*100/G79</f>
        <v>103.61904761904762</v>
      </c>
      <c r="H80" s="436">
        <f t="shared" si="7"/>
        <v>98.81481481481481</v>
      </c>
      <c r="I80" s="436">
        <f t="shared" si="7"/>
        <v>95.234042553191514</v>
      </c>
      <c r="J80" s="436">
        <f t="shared" si="7"/>
        <v>100.34999999999998</v>
      </c>
      <c r="K80" s="436">
        <f t="shared" si="7"/>
        <v>103.85221674876848</v>
      </c>
      <c r="L80" s="436">
        <f t="shared" si="7"/>
        <v>100.73946360153256</v>
      </c>
      <c r="M80" s="436">
        <f t="shared" si="7"/>
        <v>101.66214285714285</v>
      </c>
      <c r="N80" s="436">
        <f t="shared" si="7"/>
        <v>102.31777777777778</v>
      </c>
    </row>
    <row r="81" spans="1:14" ht="17.25" customHeight="1" x14ac:dyDescent="0.55000000000000004">
      <c r="A81" s="383"/>
      <c r="B81" s="437" t="s">
        <v>384</v>
      </c>
      <c r="C81" s="437"/>
      <c r="D81" s="437"/>
      <c r="E81" s="437"/>
      <c r="F81" s="438"/>
      <c r="G81" s="407">
        <f>G80-100</f>
        <v>3.6190476190476204</v>
      </c>
      <c r="H81" s="407">
        <f t="shared" ref="H81:N81" si="8">H80-100</f>
        <v>-1.1851851851851904</v>
      </c>
      <c r="I81" s="407">
        <f t="shared" si="8"/>
        <v>-4.7659574468084855</v>
      </c>
      <c r="J81" s="407">
        <f t="shared" si="8"/>
        <v>0.3499999999999801</v>
      </c>
      <c r="K81" s="407">
        <f t="shared" si="8"/>
        <v>3.852216748768484</v>
      </c>
      <c r="L81" s="407">
        <f t="shared" si="8"/>
        <v>0.73946360153256308</v>
      </c>
      <c r="M81" s="407">
        <f t="shared" si="8"/>
        <v>1.6621428571428538</v>
      </c>
      <c r="N81" s="407">
        <f t="shared" si="8"/>
        <v>2.3177777777777777</v>
      </c>
    </row>
    <row r="82" spans="1:14" ht="15.75" customHeight="1" x14ac:dyDescent="0.55000000000000004">
      <c r="A82" s="384"/>
      <c r="B82" s="386" t="s">
        <v>397</v>
      </c>
      <c r="C82" s="806" t="s">
        <v>406</v>
      </c>
      <c r="D82" s="807"/>
      <c r="E82" s="807"/>
      <c r="F82" s="807"/>
      <c r="G82" s="807"/>
      <c r="H82" s="807"/>
      <c r="I82" s="807"/>
      <c r="J82" s="808"/>
      <c r="K82" s="809" t="s">
        <v>407</v>
      </c>
      <c r="L82" s="810"/>
      <c r="M82" s="810"/>
      <c r="N82" s="810"/>
    </row>
    <row r="83" spans="1:14" ht="26.25" customHeight="1" x14ac:dyDescent="0.55000000000000004">
      <c r="A83" s="384"/>
      <c r="B83" s="439" t="s">
        <v>164</v>
      </c>
      <c r="C83" s="440" t="s">
        <v>400</v>
      </c>
      <c r="D83" s="440" t="s">
        <v>401</v>
      </c>
      <c r="E83" s="441">
        <f>E20</f>
        <v>370</v>
      </c>
      <c r="F83" s="441">
        <f>F20</f>
        <v>443</v>
      </c>
      <c r="G83" s="337"/>
      <c r="H83" s="337"/>
      <c r="I83" s="337"/>
      <c r="J83" s="337"/>
      <c r="K83" s="440" t="s">
        <v>408</v>
      </c>
      <c r="L83" s="440" t="s">
        <v>409</v>
      </c>
      <c r="M83" s="441">
        <f>M20</f>
        <v>201</v>
      </c>
      <c r="N83" s="441">
        <f>N20</f>
        <v>314.53999999999996</v>
      </c>
    </row>
    <row r="84" spans="1:14" ht="26.25" customHeight="1" x14ac:dyDescent="0.55000000000000004">
      <c r="A84" s="384"/>
      <c r="B84" s="439" t="s">
        <v>398</v>
      </c>
      <c r="C84" s="440" t="s">
        <v>402</v>
      </c>
      <c r="D84" s="440" t="s">
        <v>402</v>
      </c>
      <c r="E84" s="441">
        <f>E22</f>
        <v>150</v>
      </c>
      <c r="F84" s="441">
        <f>F22</f>
        <v>180</v>
      </c>
      <c r="G84" s="337"/>
      <c r="H84" s="337"/>
      <c r="I84" s="337"/>
      <c r="J84" s="337"/>
      <c r="K84" s="440" t="s">
        <v>411</v>
      </c>
      <c r="L84" s="440" t="s">
        <v>410</v>
      </c>
      <c r="M84" s="441">
        <f>M22</f>
        <v>94.5</v>
      </c>
      <c r="N84" s="441">
        <f>N22</f>
        <v>113.4</v>
      </c>
    </row>
    <row r="85" spans="1:14" ht="24.75" customHeight="1" x14ac:dyDescent="0.55000000000000004">
      <c r="A85" s="384"/>
      <c r="B85" s="439" t="s">
        <v>166</v>
      </c>
      <c r="C85" s="440" t="s">
        <v>403</v>
      </c>
      <c r="D85" s="440" t="s">
        <v>404</v>
      </c>
      <c r="E85" s="441">
        <f>E49</f>
        <v>480</v>
      </c>
      <c r="F85" s="441">
        <f>F49</f>
        <v>560</v>
      </c>
      <c r="G85" s="337"/>
      <c r="H85" s="337"/>
      <c r="I85" s="337"/>
      <c r="J85" s="337"/>
      <c r="K85" s="440" t="s">
        <v>413</v>
      </c>
      <c r="L85" s="440" t="s">
        <v>414</v>
      </c>
      <c r="M85" s="441">
        <f>M49</f>
        <v>345.43</v>
      </c>
      <c r="N85" s="441">
        <f>N49</f>
        <v>415.12</v>
      </c>
    </row>
    <row r="86" spans="1:14" ht="30" customHeight="1" x14ac:dyDescent="0.55000000000000004">
      <c r="A86" s="384"/>
      <c r="B86" s="439" t="s">
        <v>399</v>
      </c>
      <c r="C86" s="440" t="s">
        <v>401</v>
      </c>
      <c r="D86" s="440" t="s">
        <v>405</v>
      </c>
      <c r="E86" s="441">
        <f>E72</f>
        <v>412</v>
      </c>
      <c r="F86" s="441">
        <f>F72</f>
        <v>508</v>
      </c>
      <c r="G86" s="387"/>
      <c r="H86" s="387"/>
      <c r="I86" s="387"/>
      <c r="J86" s="387"/>
      <c r="K86" s="440" t="s">
        <v>412</v>
      </c>
      <c r="L86" s="440" t="s">
        <v>415</v>
      </c>
      <c r="M86" s="441">
        <f>M72</f>
        <v>636.29999999999995</v>
      </c>
      <c r="N86" s="441">
        <f>N72</f>
        <v>829.7</v>
      </c>
    </row>
    <row r="87" spans="1:14" ht="21.75" customHeight="1" x14ac:dyDescent="0.55000000000000004">
      <c r="A87" s="384"/>
      <c r="B87" s="801" t="s">
        <v>473</v>
      </c>
      <c r="C87" s="338"/>
      <c r="D87" s="338"/>
      <c r="E87" s="442">
        <f>E78</f>
        <v>1478</v>
      </c>
      <c r="F87" s="442">
        <f>F78</f>
        <v>1767</v>
      </c>
      <c r="G87" s="337"/>
      <c r="H87" s="337"/>
      <c r="I87" s="337"/>
      <c r="J87" s="337"/>
      <c r="K87" s="440" t="s">
        <v>474</v>
      </c>
      <c r="L87" s="440" t="s">
        <v>475</v>
      </c>
      <c r="M87" s="443">
        <f>M78</f>
        <v>1423.27</v>
      </c>
      <c r="N87" s="443">
        <f>N78</f>
        <v>1841.72</v>
      </c>
    </row>
    <row r="88" spans="1:14" ht="26.25" customHeight="1" x14ac:dyDescent="0.55000000000000004">
      <c r="A88" s="384"/>
      <c r="B88" s="802"/>
      <c r="C88" s="803" t="s">
        <v>384</v>
      </c>
      <c r="D88" s="804"/>
      <c r="E88" s="804"/>
      <c r="F88" s="804"/>
      <c r="G88" s="804"/>
      <c r="H88" s="804"/>
      <c r="I88" s="804"/>
      <c r="J88" s="805"/>
      <c r="K88" s="337"/>
      <c r="L88" s="337"/>
      <c r="M88" s="341">
        <f>M81</f>
        <v>1.6621428571428538</v>
      </c>
      <c r="N88" s="341">
        <f>N81</f>
        <v>2.3177777777777777</v>
      </c>
    </row>
  </sheetData>
  <mergeCells count="15">
    <mergeCell ref="B87:B88"/>
    <mergeCell ref="C88:J88"/>
    <mergeCell ref="C82:J82"/>
    <mergeCell ref="K82:N82"/>
    <mergeCell ref="A74:A76"/>
    <mergeCell ref="A55:A56"/>
    <mergeCell ref="M2:N4"/>
    <mergeCell ref="A2:A4"/>
    <mergeCell ref="C2:D3"/>
    <mergeCell ref="G4:H4"/>
    <mergeCell ref="I4:J4"/>
    <mergeCell ref="K4:L4"/>
    <mergeCell ref="B2:B4"/>
    <mergeCell ref="E2:F3"/>
    <mergeCell ref="G2:L3"/>
  </mergeCells>
  <pageMargins left="0" right="0" top="0" bottom="0" header="0" footer="0"/>
  <pageSetup paperSize="9" scale="5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114"/>
  <sheetViews>
    <sheetView view="pageBreakPreview" topLeftCell="A76" zoomScaleNormal="100" zoomScaleSheetLayoutView="100" workbookViewId="0">
      <selection activeCell="H102" sqref="H102"/>
    </sheetView>
  </sheetViews>
  <sheetFormatPr defaultRowHeight="38.25" x14ac:dyDescent="0.55000000000000004"/>
  <cols>
    <col min="1" max="1" width="14.7109375" style="5" customWidth="1"/>
    <col min="2" max="2" width="53.7109375" style="7" customWidth="1"/>
    <col min="3" max="4" width="8.7109375" style="1" customWidth="1"/>
    <col min="5" max="6" width="8.7109375" style="12" customWidth="1"/>
    <col min="7" max="14" width="8.7109375" style="1" customWidth="1"/>
    <col min="15" max="16384" width="9.140625" style="1"/>
  </cols>
  <sheetData>
    <row r="1" spans="1:14" ht="11.25" customHeight="1" x14ac:dyDescent="0.55000000000000004">
      <c r="A1" s="644" t="s">
        <v>90</v>
      </c>
      <c r="B1" s="700" t="s">
        <v>512</v>
      </c>
      <c r="C1" s="636" t="s">
        <v>168</v>
      </c>
      <c r="D1" s="725"/>
      <c r="E1" s="774"/>
      <c r="F1" s="775"/>
      <c r="G1" s="645" t="s">
        <v>0</v>
      </c>
      <c r="H1" s="645"/>
      <c r="I1" s="645"/>
      <c r="J1" s="645"/>
      <c r="K1" s="645"/>
      <c r="L1" s="645"/>
      <c r="M1" s="636" t="s">
        <v>175</v>
      </c>
      <c r="N1" s="731"/>
    </row>
    <row r="2" spans="1:14" ht="9.75" customHeight="1" x14ac:dyDescent="0.55000000000000004">
      <c r="A2" s="644"/>
      <c r="B2" s="701"/>
      <c r="C2" s="728"/>
      <c r="D2" s="729"/>
      <c r="E2" s="776"/>
      <c r="F2" s="773"/>
      <c r="G2" s="645"/>
      <c r="H2" s="645"/>
      <c r="I2" s="645"/>
      <c r="J2" s="645"/>
      <c r="K2" s="645"/>
      <c r="L2" s="645"/>
      <c r="M2" s="732"/>
      <c r="N2" s="733"/>
    </row>
    <row r="3" spans="1:14" ht="24.75" customHeight="1" x14ac:dyDescent="0.55000000000000004">
      <c r="A3" s="644"/>
      <c r="B3" s="702"/>
      <c r="C3" s="349" t="s">
        <v>1</v>
      </c>
      <c r="D3" s="349" t="s">
        <v>2</v>
      </c>
      <c r="E3" s="349" t="s">
        <v>1</v>
      </c>
      <c r="F3" s="349" t="s">
        <v>2</v>
      </c>
      <c r="G3" s="644" t="s">
        <v>139</v>
      </c>
      <c r="H3" s="644"/>
      <c r="I3" s="644" t="s">
        <v>4</v>
      </c>
      <c r="J3" s="645"/>
      <c r="K3" s="645" t="s">
        <v>3</v>
      </c>
      <c r="L3" s="645"/>
      <c r="M3" s="772"/>
      <c r="N3" s="773"/>
    </row>
    <row r="4" spans="1:14" ht="15" customHeight="1" x14ac:dyDescent="0.55000000000000004">
      <c r="A4" s="350"/>
      <c r="B4" s="314" t="s">
        <v>5</v>
      </c>
      <c r="C4" s="351" t="s">
        <v>135</v>
      </c>
      <c r="D4" s="351" t="s">
        <v>136</v>
      </c>
      <c r="E4" s="351" t="s">
        <v>137</v>
      </c>
      <c r="F4" s="351" t="s">
        <v>137</v>
      </c>
      <c r="G4" s="351" t="s">
        <v>1</v>
      </c>
      <c r="H4" s="351" t="s">
        <v>2</v>
      </c>
      <c r="I4" s="351" t="s">
        <v>1</v>
      </c>
      <c r="J4" s="351" t="s">
        <v>2</v>
      </c>
      <c r="K4" s="351" t="s">
        <v>1</v>
      </c>
      <c r="L4" s="351" t="s">
        <v>2</v>
      </c>
      <c r="M4" s="351" t="s">
        <v>1</v>
      </c>
      <c r="N4" s="351" t="s">
        <v>2</v>
      </c>
    </row>
    <row r="5" spans="1:14" ht="15" customHeight="1" x14ac:dyDescent="0.55000000000000004">
      <c r="A5" s="352" t="s">
        <v>111</v>
      </c>
      <c r="B5" s="319" t="s">
        <v>201</v>
      </c>
      <c r="C5" s="266"/>
      <c r="D5" s="266"/>
      <c r="E5" s="266">
        <v>164</v>
      </c>
      <c r="F5" s="266">
        <v>184</v>
      </c>
      <c r="G5" s="165">
        <v>10.5</v>
      </c>
      <c r="H5" s="165">
        <v>11.78</v>
      </c>
      <c r="I5" s="165">
        <v>10.74</v>
      </c>
      <c r="J5" s="165">
        <v>12.05</v>
      </c>
      <c r="K5" s="165">
        <v>2.9</v>
      </c>
      <c r="L5" s="165">
        <v>3.4</v>
      </c>
      <c r="M5" s="165">
        <v>130.5</v>
      </c>
      <c r="N5" s="165">
        <v>163.1</v>
      </c>
    </row>
    <row r="6" spans="1:14" ht="15" customHeight="1" x14ac:dyDescent="0.55000000000000004">
      <c r="A6" s="353"/>
      <c r="B6" s="90" t="s">
        <v>305</v>
      </c>
      <c r="C6" s="81">
        <v>119.05</v>
      </c>
      <c r="D6" s="180">
        <v>119.05</v>
      </c>
      <c r="E6" s="82">
        <v>100</v>
      </c>
      <c r="F6" s="82">
        <v>100</v>
      </c>
      <c r="G6" s="165"/>
      <c r="H6" s="165"/>
      <c r="I6" s="165"/>
      <c r="J6" s="165"/>
      <c r="K6" s="165"/>
      <c r="L6" s="165"/>
      <c r="M6" s="165"/>
      <c r="N6" s="165"/>
    </row>
    <row r="7" spans="1:14" ht="15" customHeight="1" x14ac:dyDescent="0.55000000000000004">
      <c r="A7" s="353"/>
      <c r="B7" s="90" t="s">
        <v>11</v>
      </c>
      <c r="C7" s="62">
        <v>4</v>
      </c>
      <c r="D7" s="111">
        <v>4</v>
      </c>
      <c r="E7" s="82">
        <v>4</v>
      </c>
      <c r="F7" s="82">
        <v>4</v>
      </c>
      <c r="G7" s="165"/>
      <c r="H7" s="165"/>
      <c r="I7" s="165"/>
      <c r="J7" s="165"/>
      <c r="K7" s="165"/>
      <c r="L7" s="165"/>
      <c r="M7" s="165"/>
      <c r="N7" s="165"/>
    </row>
    <row r="8" spans="1:14" ht="15" customHeight="1" thickBot="1" x14ac:dyDescent="0.6">
      <c r="A8" s="353"/>
      <c r="B8" s="90" t="s">
        <v>23</v>
      </c>
      <c r="C8" s="62">
        <v>60</v>
      </c>
      <c r="D8" s="111">
        <v>80</v>
      </c>
      <c r="E8" s="84">
        <v>60</v>
      </c>
      <c r="F8" s="85">
        <v>80</v>
      </c>
      <c r="G8" s="165"/>
      <c r="H8" s="165"/>
      <c r="I8" s="165"/>
      <c r="J8" s="165"/>
      <c r="K8" s="165"/>
      <c r="L8" s="165"/>
      <c r="M8" s="165"/>
      <c r="N8" s="165"/>
    </row>
    <row r="9" spans="1:14" ht="15" customHeight="1" thickBot="1" x14ac:dyDescent="0.6">
      <c r="A9" s="353" t="s">
        <v>100</v>
      </c>
      <c r="B9" s="296" t="s">
        <v>155</v>
      </c>
      <c r="C9" s="37"/>
      <c r="D9" s="37"/>
      <c r="E9" s="292">
        <v>150</v>
      </c>
      <c r="F9" s="292">
        <v>180</v>
      </c>
      <c r="G9" s="218">
        <v>3.3</v>
      </c>
      <c r="H9" s="218">
        <v>4.5</v>
      </c>
      <c r="I9" s="218">
        <v>1.2</v>
      </c>
      <c r="J9" s="218">
        <v>1.7</v>
      </c>
      <c r="K9" s="218">
        <v>4.7</v>
      </c>
      <c r="L9" s="218">
        <v>6.5</v>
      </c>
      <c r="M9" s="299">
        <v>45.6</v>
      </c>
      <c r="N9" s="299">
        <v>62.7</v>
      </c>
    </row>
    <row r="10" spans="1:14" ht="15" customHeight="1" x14ac:dyDescent="0.55000000000000004">
      <c r="A10" s="353"/>
      <c r="B10" s="300" t="s">
        <v>304</v>
      </c>
      <c r="C10" s="37">
        <v>150</v>
      </c>
      <c r="D10" s="37">
        <v>180</v>
      </c>
      <c r="E10" s="292">
        <v>150</v>
      </c>
      <c r="F10" s="292">
        <v>180</v>
      </c>
      <c r="G10" s="228"/>
      <c r="H10" s="228"/>
      <c r="I10" s="228"/>
      <c r="J10" s="228"/>
      <c r="K10" s="123"/>
      <c r="L10" s="228"/>
      <c r="M10" s="228"/>
      <c r="N10" s="228"/>
    </row>
    <row r="11" spans="1:14" ht="15" customHeight="1" x14ac:dyDescent="0.55000000000000004">
      <c r="A11" s="352" t="s">
        <v>92</v>
      </c>
      <c r="B11" s="296" t="s">
        <v>44</v>
      </c>
      <c r="C11" s="292"/>
      <c r="D11" s="292"/>
      <c r="E11" s="354">
        <v>36</v>
      </c>
      <c r="F11" s="354">
        <v>58</v>
      </c>
      <c r="G11" s="101">
        <v>1.2</v>
      </c>
      <c r="H11" s="101">
        <v>1.92</v>
      </c>
      <c r="I11" s="101">
        <v>8.3000000000000007</v>
      </c>
      <c r="J11" s="101">
        <v>13.8</v>
      </c>
      <c r="K11" s="101">
        <v>7.75</v>
      </c>
      <c r="L11" s="101">
        <v>12.4</v>
      </c>
      <c r="M11" s="101">
        <v>59.9</v>
      </c>
      <c r="N11" s="101">
        <v>149.69999999999999</v>
      </c>
    </row>
    <row r="12" spans="1:14" ht="15" customHeight="1" x14ac:dyDescent="0.55000000000000004">
      <c r="A12" s="355"/>
      <c r="B12" s="102" t="s">
        <v>11</v>
      </c>
      <c r="C12" s="118">
        <v>6</v>
      </c>
      <c r="D12" s="118">
        <v>8</v>
      </c>
      <c r="E12" s="118">
        <v>6</v>
      </c>
      <c r="F12" s="118">
        <v>8</v>
      </c>
      <c r="G12" s="189"/>
      <c r="H12" s="189"/>
      <c r="I12" s="189"/>
      <c r="J12" s="189"/>
      <c r="K12" s="189"/>
      <c r="L12" s="189"/>
      <c r="M12" s="189"/>
      <c r="N12" s="189"/>
    </row>
    <row r="13" spans="1:14" ht="15" customHeight="1" x14ac:dyDescent="0.55000000000000004">
      <c r="A13" s="355"/>
      <c r="B13" s="102" t="s">
        <v>12</v>
      </c>
      <c r="C13" s="118">
        <v>30</v>
      </c>
      <c r="D13" s="118">
        <v>50</v>
      </c>
      <c r="E13" s="118">
        <v>30</v>
      </c>
      <c r="F13" s="118">
        <v>50</v>
      </c>
      <c r="G13" s="189"/>
      <c r="H13" s="189"/>
      <c r="I13" s="189"/>
      <c r="J13" s="189"/>
      <c r="K13" s="189"/>
      <c r="L13" s="189"/>
      <c r="M13" s="189"/>
      <c r="N13" s="189"/>
    </row>
    <row r="14" spans="1:14" ht="15" customHeight="1" x14ac:dyDescent="0.55000000000000004">
      <c r="A14" s="353"/>
      <c r="B14" s="296" t="s">
        <v>21</v>
      </c>
      <c r="C14" s="262"/>
      <c r="D14" s="262"/>
      <c r="E14" s="263">
        <f t="shared" ref="E14:N14" si="0">E5+E9+E11</f>
        <v>350</v>
      </c>
      <c r="F14" s="263">
        <f t="shared" si="0"/>
        <v>422</v>
      </c>
      <c r="G14" s="263">
        <f t="shared" si="0"/>
        <v>15</v>
      </c>
      <c r="H14" s="263">
        <f t="shared" si="0"/>
        <v>18.200000000000003</v>
      </c>
      <c r="I14" s="263">
        <f t="shared" si="0"/>
        <v>20.240000000000002</v>
      </c>
      <c r="J14" s="263">
        <f t="shared" si="0"/>
        <v>27.55</v>
      </c>
      <c r="K14" s="263">
        <f t="shared" si="0"/>
        <v>15.35</v>
      </c>
      <c r="L14" s="263">
        <f t="shared" si="0"/>
        <v>22.3</v>
      </c>
      <c r="M14" s="263">
        <f t="shared" si="0"/>
        <v>236</v>
      </c>
      <c r="N14" s="263">
        <f t="shared" si="0"/>
        <v>375.5</v>
      </c>
    </row>
    <row r="15" spans="1:14" ht="15" customHeight="1" thickBot="1" x14ac:dyDescent="0.6">
      <c r="A15" s="353"/>
      <c r="B15" s="155" t="s">
        <v>13</v>
      </c>
      <c r="C15" s="263"/>
      <c r="D15" s="263"/>
      <c r="E15" s="263"/>
      <c r="F15" s="263"/>
      <c r="G15" s="110"/>
      <c r="H15" s="110"/>
      <c r="I15" s="110"/>
      <c r="J15" s="110"/>
      <c r="K15" s="110"/>
      <c r="L15" s="110"/>
      <c r="M15" s="110"/>
      <c r="N15" s="110"/>
    </row>
    <row r="16" spans="1:14" ht="15" customHeight="1" thickBot="1" x14ac:dyDescent="0.6">
      <c r="A16" s="353" t="s">
        <v>294</v>
      </c>
      <c r="B16" s="314" t="s">
        <v>14</v>
      </c>
      <c r="C16" s="84">
        <v>200</v>
      </c>
      <c r="D16" s="84">
        <v>200</v>
      </c>
      <c r="E16" s="311">
        <v>200</v>
      </c>
      <c r="F16" s="311">
        <v>200</v>
      </c>
      <c r="G16" s="218">
        <f>(G17+G18+G19)/3</f>
        <v>0.56666666666666676</v>
      </c>
      <c r="H16" s="218">
        <f t="shared" ref="H16:N16" si="1">(H17+H18+H19)/3</f>
        <v>0.56666666666666676</v>
      </c>
      <c r="I16" s="218">
        <f t="shared" si="1"/>
        <v>0.13333333333333333</v>
      </c>
      <c r="J16" s="218">
        <f t="shared" si="1"/>
        <v>0.13333333333333333</v>
      </c>
      <c r="K16" s="218">
        <f t="shared" si="1"/>
        <v>17.866666666666664</v>
      </c>
      <c r="L16" s="218">
        <f t="shared" si="1"/>
        <v>17.866666666666664</v>
      </c>
      <c r="M16" s="218">
        <f t="shared" si="1"/>
        <v>75.666666666666671</v>
      </c>
      <c r="N16" s="218">
        <f t="shared" si="1"/>
        <v>75.666666666666671</v>
      </c>
    </row>
    <row r="17" spans="1:14" ht="15" customHeight="1" thickBot="1" x14ac:dyDescent="0.6">
      <c r="A17" s="353"/>
      <c r="B17" s="314" t="s">
        <v>465</v>
      </c>
      <c r="C17" s="84">
        <v>200</v>
      </c>
      <c r="D17" s="84">
        <v>200</v>
      </c>
      <c r="E17" s="311">
        <v>200</v>
      </c>
      <c r="F17" s="311">
        <v>200</v>
      </c>
      <c r="G17" s="356">
        <v>0.3</v>
      </c>
      <c r="H17" s="356">
        <v>0.3</v>
      </c>
      <c r="I17" s="356">
        <v>0</v>
      </c>
      <c r="J17" s="356">
        <v>0</v>
      </c>
      <c r="K17" s="356">
        <v>16.5</v>
      </c>
      <c r="L17" s="356">
        <v>16.5</v>
      </c>
      <c r="M17" s="356">
        <v>68</v>
      </c>
      <c r="N17" s="356">
        <v>68</v>
      </c>
    </row>
    <row r="18" spans="1:14" ht="15" customHeight="1" x14ac:dyDescent="0.55000000000000004">
      <c r="A18" s="353"/>
      <c r="B18" s="314" t="s">
        <v>466</v>
      </c>
      <c r="C18" s="84">
        <v>200</v>
      </c>
      <c r="D18" s="84">
        <v>200</v>
      </c>
      <c r="E18" s="311">
        <v>200</v>
      </c>
      <c r="F18" s="311">
        <v>200</v>
      </c>
      <c r="G18" s="356">
        <v>0.8</v>
      </c>
      <c r="H18" s="356">
        <v>0.8</v>
      </c>
      <c r="I18" s="356">
        <v>0.2</v>
      </c>
      <c r="J18" s="356">
        <v>0.2</v>
      </c>
      <c r="K18" s="356">
        <v>15.2</v>
      </c>
      <c r="L18" s="356">
        <v>15.2</v>
      </c>
      <c r="M18" s="356">
        <v>69</v>
      </c>
      <c r="N18" s="356">
        <v>69</v>
      </c>
    </row>
    <row r="19" spans="1:14" ht="15" customHeight="1" x14ac:dyDescent="0.55000000000000004">
      <c r="A19" s="353"/>
      <c r="B19" s="314" t="s">
        <v>467</v>
      </c>
      <c r="C19" s="84">
        <v>200</v>
      </c>
      <c r="D19" s="84">
        <v>200</v>
      </c>
      <c r="E19" s="311">
        <v>200</v>
      </c>
      <c r="F19" s="311">
        <v>200</v>
      </c>
      <c r="G19" s="276">
        <v>0.6</v>
      </c>
      <c r="H19" s="276">
        <v>0.6</v>
      </c>
      <c r="I19" s="276">
        <v>0.2</v>
      </c>
      <c r="J19" s="276">
        <v>0.2</v>
      </c>
      <c r="K19" s="276">
        <v>21.9</v>
      </c>
      <c r="L19" s="276">
        <v>21.9</v>
      </c>
      <c r="M19" s="276">
        <v>90</v>
      </c>
      <c r="N19" s="276">
        <v>90</v>
      </c>
    </row>
    <row r="20" spans="1:14" ht="15" customHeight="1" x14ac:dyDescent="0.55000000000000004">
      <c r="A20" s="352"/>
      <c r="B20" s="296" t="s">
        <v>21</v>
      </c>
      <c r="C20" s="118"/>
      <c r="D20" s="118"/>
      <c r="E20" s="292">
        <v>200</v>
      </c>
      <c r="F20" s="292">
        <v>200</v>
      </c>
      <c r="G20" s="110">
        <f>G16</f>
        <v>0.56666666666666676</v>
      </c>
      <c r="H20" s="110">
        <f t="shared" ref="H20:N20" si="2">H16</f>
        <v>0.56666666666666676</v>
      </c>
      <c r="I20" s="110">
        <f t="shared" si="2"/>
        <v>0.13333333333333333</v>
      </c>
      <c r="J20" s="110">
        <f t="shared" si="2"/>
        <v>0.13333333333333333</v>
      </c>
      <c r="K20" s="110">
        <f t="shared" si="2"/>
        <v>17.866666666666664</v>
      </c>
      <c r="L20" s="110">
        <f t="shared" si="2"/>
        <v>17.866666666666664</v>
      </c>
      <c r="M20" s="110">
        <f t="shared" si="2"/>
        <v>75.666666666666671</v>
      </c>
      <c r="N20" s="110">
        <f t="shared" si="2"/>
        <v>75.666666666666671</v>
      </c>
    </row>
    <row r="21" spans="1:14" ht="15" customHeight="1" x14ac:dyDescent="0.55000000000000004">
      <c r="A21" s="351"/>
      <c r="B21" s="314" t="s">
        <v>15</v>
      </c>
      <c r="C21" s="357"/>
      <c r="D21" s="357"/>
      <c r="E21" s="311"/>
      <c r="F21" s="311"/>
      <c r="G21" s="101"/>
      <c r="H21" s="101"/>
      <c r="I21" s="101"/>
      <c r="J21" s="101"/>
      <c r="K21" s="101"/>
      <c r="L21" s="101"/>
      <c r="M21" s="101"/>
      <c r="N21" s="101"/>
    </row>
    <row r="22" spans="1:14" ht="15" customHeight="1" x14ac:dyDescent="0.55000000000000004">
      <c r="A22" s="353" t="s">
        <v>134</v>
      </c>
      <c r="B22" s="358" t="s">
        <v>498</v>
      </c>
      <c r="C22" s="292"/>
      <c r="D22" s="292"/>
      <c r="E22" s="150">
        <v>150</v>
      </c>
      <c r="F22" s="150">
        <v>180</v>
      </c>
      <c r="G22" s="110">
        <v>1.76</v>
      </c>
      <c r="H22" s="110">
        <v>2.11</v>
      </c>
      <c r="I22" s="110">
        <v>4.4800000000000004</v>
      </c>
      <c r="J22" s="110">
        <v>5.38</v>
      </c>
      <c r="K22" s="110">
        <v>9.82</v>
      </c>
      <c r="L22" s="110">
        <v>11.79</v>
      </c>
      <c r="M22" s="165">
        <v>68.25</v>
      </c>
      <c r="N22" s="165">
        <v>81.900000000000006</v>
      </c>
    </row>
    <row r="23" spans="1:14" ht="15" customHeight="1" x14ac:dyDescent="0.55000000000000004">
      <c r="A23" s="353"/>
      <c r="B23" s="82" t="s">
        <v>365</v>
      </c>
      <c r="C23" s="84">
        <v>13.2</v>
      </c>
      <c r="D23" s="85">
        <v>16</v>
      </c>
      <c r="E23" s="101">
        <v>11.88</v>
      </c>
      <c r="F23" s="101">
        <v>14.4</v>
      </c>
      <c r="G23" s="91"/>
      <c r="H23" s="343"/>
      <c r="I23" s="101"/>
      <c r="J23" s="101"/>
      <c r="K23" s="101"/>
      <c r="L23" s="101"/>
      <c r="M23" s="101"/>
      <c r="N23" s="101"/>
    </row>
    <row r="24" spans="1:14" ht="15" customHeight="1" x14ac:dyDescent="0.55000000000000004">
      <c r="A24" s="353"/>
      <c r="B24" s="82" t="s">
        <v>31</v>
      </c>
      <c r="C24" s="84">
        <v>6</v>
      </c>
      <c r="D24" s="85">
        <v>10</v>
      </c>
      <c r="E24" s="101">
        <v>6</v>
      </c>
      <c r="F24" s="101">
        <v>10</v>
      </c>
      <c r="G24" s="344"/>
      <c r="H24" s="62"/>
      <c r="I24" s="101"/>
      <c r="J24" s="101"/>
      <c r="K24" s="101"/>
      <c r="L24" s="101"/>
      <c r="M24" s="101"/>
      <c r="N24" s="101"/>
    </row>
    <row r="25" spans="1:14" ht="15" customHeight="1" x14ac:dyDescent="0.55000000000000004">
      <c r="A25" s="353"/>
      <c r="B25" s="119" t="s">
        <v>180</v>
      </c>
      <c r="C25" s="169">
        <v>42</v>
      </c>
      <c r="D25" s="187">
        <v>45.75</v>
      </c>
      <c r="E25" s="37">
        <v>38.64</v>
      </c>
      <c r="F25" s="37">
        <v>42.09</v>
      </c>
      <c r="G25" s="131"/>
      <c r="H25" s="131"/>
      <c r="I25" s="101"/>
      <c r="J25" s="101"/>
      <c r="K25" s="101"/>
      <c r="L25" s="101"/>
      <c r="M25" s="101"/>
      <c r="N25" s="101"/>
    </row>
    <row r="26" spans="1:14" ht="15" customHeight="1" x14ac:dyDescent="0.55000000000000004">
      <c r="A26" s="353"/>
      <c r="B26" s="119" t="s">
        <v>178</v>
      </c>
      <c r="C26" s="84">
        <v>3.2</v>
      </c>
      <c r="D26" s="84">
        <v>4</v>
      </c>
      <c r="E26" s="84">
        <v>2.94</v>
      </c>
      <c r="F26" s="84">
        <v>3.68</v>
      </c>
      <c r="G26" s="84"/>
      <c r="H26" s="84"/>
      <c r="I26" s="101"/>
      <c r="J26" s="101"/>
      <c r="K26" s="101"/>
      <c r="L26" s="101"/>
      <c r="M26" s="101"/>
      <c r="N26" s="101"/>
    </row>
    <row r="27" spans="1:14" ht="15" customHeight="1" x14ac:dyDescent="0.55000000000000004">
      <c r="A27" s="353"/>
      <c r="B27" s="119" t="s">
        <v>179</v>
      </c>
      <c r="C27" s="84">
        <v>3.02</v>
      </c>
      <c r="D27" s="84">
        <v>4.2</v>
      </c>
      <c r="E27" s="84">
        <v>2.2400000000000002</v>
      </c>
      <c r="F27" s="84">
        <v>3.11</v>
      </c>
      <c r="G27" s="84"/>
      <c r="H27" s="84"/>
      <c r="I27" s="101"/>
      <c r="J27" s="101"/>
      <c r="K27" s="101"/>
      <c r="L27" s="101"/>
      <c r="M27" s="101"/>
      <c r="N27" s="101"/>
    </row>
    <row r="28" spans="1:14" ht="15" customHeight="1" x14ac:dyDescent="0.55000000000000004">
      <c r="A28" s="353"/>
      <c r="B28" s="88" t="s">
        <v>11</v>
      </c>
      <c r="C28" s="84">
        <v>2</v>
      </c>
      <c r="D28" s="85">
        <v>2</v>
      </c>
      <c r="E28" s="123">
        <v>2</v>
      </c>
      <c r="F28" s="123">
        <v>2</v>
      </c>
      <c r="G28" s="82"/>
      <c r="H28" s="62"/>
      <c r="I28" s="101"/>
      <c r="J28" s="101"/>
      <c r="K28" s="101"/>
      <c r="L28" s="101"/>
      <c r="M28" s="101"/>
      <c r="N28" s="101"/>
    </row>
    <row r="29" spans="1:14" ht="15" customHeight="1" x14ac:dyDescent="0.55000000000000004">
      <c r="A29" s="353"/>
      <c r="B29" s="119" t="s">
        <v>183</v>
      </c>
      <c r="C29" s="84">
        <v>2</v>
      </c>
      <c r="D29" s="85">
        <v>2</v>
      </c>
      <c r="E29" s="123">
        <v>2</v>
      </c>
      <c r="F29" s="123">
        <v>2</v>
      </c>
      <c r="G29" s="82"/>
      <c r="H29" s="62"/>
      <c r="I29" s="101"/>
      <c r="J29" s="101"/>
      <c r="K29" s="101"/>
      <c r="L29" s="101"/>
      <c r="M29" s="101"/>
      <c r="N29" s="101"/>
    </row>
    <row r="30" spans="1:14" ht="15" customHeight="1" x14ac:dyDescent="0.55000000000000004">
      <c r="A30" s="352"/>
      <c r="B30" s="91" t="s">
        <v>266</v>
      </c>
      <c r="C30" s="118">
        <v>31</v>
      </c>
      <c r="D30" s="118">
        <v>36</v>
      </c>
      <c r="E30" s="118">
        <v>19.22</v>
      </c>
      <c r="F30" s="118">
        <v>22.32</v>
      </c>
      <c r="G30" s="82"/>
      <c r="H30" s="62"/>
      <c r="I30" s="101"/>
      <c r="J30" s="101"/>
      <c r="K30" s="101"/>
      <c r="L30" s="101"/>
      <c r="M30" s="101"/>
      <c r="N30" s="101"/>
    </row>
    <row r="31" spans="1:14" ht="15" customHeight="1" x14ac:dyDescent="0.55000000000000004">
      <c r="A31" s="355"/>
      <c r="B31" s="91" t="s">
        <v>275</v>
      </c>
      <c r="C31" s="84">
        <v>0.5</v>
      </c>
      <c r="D31" s="85">
        <v>0.55000000000000004</v>
      </c>
      <c r="E31" s="89">
        <v>0.44</v>
      </c>
      <c r="F31" s="89">
        <v>0.5</v>
      </c>
      <c r="G31" s="318"/>
      <c r="H31" s="345"/>
      <c r="I31" s="165"/>
      <c r="J31" s="165"/>
      <c r="K31" s="165"/>
      <c r="L31" s="165"/>
      <c r="M31" s="165"/>
      <c r="N31" s="165"/>
    </row>
    <row r="32" spans="1:14" ht="15" customHeight="1" thickBot="1" x14ac:dyDescent="0.6">
      <c r="A32" s="355"/>
      <c r="B32" s="91" t="s">
        <v>279</v>
      </c>
      <c r="C32" s="84">
        <v>1</v>
      </c>
      <c r="D32" s="85">
        <v>1</v>
      </c>
      <c r="E32" s="154">
        <v>0.8</v>
      </c>
      <c r="F32" s="154">
        <v>0.8</v>
      </c>
      <c r="G32" s="318"/>
      <c r="H32" s="345"/>
      <c r="I32" s="165"/>
      <c r="J32" s="165"/>
      <c r="K32" s="165"/>
      <c r="L32" s="165"/>
      <c r="M32" s="165"/>
      <c r="N32" s="165"/>
    </row>
    <row r="33" spans="1:16" ht="15" customHeight="1" thickBot="1" x14ac:dyDescent="0.6">
      <c r="A33" s="352" t="s">
        <v>381</v>
      </c>
      <c r="B33" s="301" t="s">
        <v>253</v>
      </c>
      <c r="C33" s="134"/>
      <c r="D33" s="134"/>
      <c r="E33" s="309">
        <v>60</v>
      </c>
      <c r="F33" s="309">
        <v>80</v>
      </c>
      <c r="G33" s="359">
        <v>8.2100000000000009</v>
      </c>
      <c r="H33" s="359">
        <v>10.94</v>
      </c>
      <c r="I33" s="359">
        <v>6.46</v>
      </c>
      <c r="J33" s="359">
        <v>8.61</v>
      </c>
      <c r="K33" s="360">
        <v>2.98</v>
      </c>
      <c r="L33" s="359">
        <v>3.97</v>
      </c>
      <c r="M33" s="359">
        <v>94.5</v>
      </c>
      <c r="N33" s="361">
        <v>126</v>
      </c>
    </row>
    <row r="34" spans="1:16" ht="15" customHeight="1" x14ac:dyDescent="0.55000000000000004">
      <c r="A34" s="353" t="s">
        <v>115</v>
      </c>
      <c r="B34" s="155" t="s">
        <v>306</v>
      </c>
      <c r="C34" s="175"/>
      <c r="D34" s="175"/>
      <c r="E34" s="262">
        <v>110</v>
      </c>
      <c r="F34" s="262">
        <v>130</v>
      </c>
      <c r="G34" s="165">
        <v>2.2400000000000002</v>
      </c>
      <c r="H34" s="165">
        <v>2.66</v>
      </c>
      <c r="I34" s="165">
        <v>3.52</v>
      </c>
      <c r="J34" s="165">
        <v>4.16</v>
      </c>
      <c r="K34" s="165">
        <v>14.2</v>
      </c>
      <c r="L34" s="165">
        <v>16.8</v>
      </c>
      <c r="M34" s="165">
        <v>120.65</v>
      </c>
      <c r="N34" s="165">
        <v>142.59</v>
      </c>
      <c r="O34" s="220">
        <v>13.32</v>
      </c>
      <c r="P34" s="220">
        <v>15.13</v>
      </c>
    </row>
    <row r="35" spans="1:16" ht="15" customHeight="1" x14ac:dyDescent="0.55000000000000004">
      <c r="A35" s="353" t="s">
        <v>500</v>
      </c>
      <c r="B35" s="319" t="s">
        <v>541</v>
      </c>
      <c r="C35" s="258"/>
      <c r="D35" s="258"/>
      <c r="E35" s="258">
        <v>40</v>
      </c>
      <c r="F35" s="258">
        <v>60</v>
      </c>
      <c r="G35" s="101">
        <v>0.5</v>
      </c>
      <c r="H35" s="101">
        <v>0.8</v>
      </c>
      <c r="I35" s="101">
        <v>0.1</v>
      </c>
      <c r="J35" s="101">
        <v>0.1</v>
      </c>
      <c r="K35" s="101">
        <v>2.1</v>
      </c>
      <c r="L35" s="101">
        <v>3.2</v>
      </c>
      <c r="M35" s="101">
        <v>10.8</v>
      </c>
      <c r="N35" s="101">
        <v>16.2</v>
      </c>
    </row>
    <row r="36" spans="1:16" ht="15" customHeight="1" x14ac:dyDescent="0.55000000000000004">
      <c r="A36" s="153"/>
      <c r="B36" s="88" t="s">
        <v>258</v>
      </c>
      <c r="C36" s="82">
        <v>63</v>
      </c>
      <c r="D36" s="82">
        <v>69</v>
      </c>
      <c r="E36" s="82">
        <v>39.06</v>
      </c>
      <c r="F36" s="82">
        <v>42.38</v>
      </c>
      <c r="G36" s="362"/>
      <c r="H36" s="362"/>
      <c r="I36" s="362"/>
      <c r="J36" s="362"/>
      <c r="K36" s="362"/>
      <c r="L36" s="131"/>
      <c r="M36" s="84"/>
      <c r="N36" s="362"/>
    </row>
    <row r="37" spans="1:16" ht="15" customHeight="1" x14ac:dyDescent="0.55000000000000004">
      <c r="A37" s="153"/>
      <c r="B37" s="119" t="s">
        <v>179</v>
      </c>
      <c r="C37" s="82">
        <v>6.72</v>
      </c>
      <c r="D37" s="82">
        <v>7.56</v>
      </c>
      <c r="E37" s="82">
        <v>4.97</v>
      </c>
      <c r="F37" s="82">
        <v>5.59</v>
      </c>
      <c r="G37" s="362"/>
      <c r="H37" s="362"/>
      <c r="I37" s="362"/>
      <c r="J37" s="362"/>
      <c r="K37" s="362"/>
      <c r="L37" s="131"/>
      <c r="M37" s="84"/>
      <c r="N37" s="362"/>
    </row>
    <row r="38" spans="1:16" ht="15" customHeight="1" x14ac:dyDescent="0.55000000000000004">
      <c r="A38" s="153"/>
      <c r="B38" s="119" t="s">
        <v>178</v>
      </c>
      <c r="C38" s="82">
        <v>7.2</v>
      </c>
      <c r="D38" s="82">
        <v>8</v>
      </c>
      <c r="E38" s="82">
        <v>6.62</v>
      </c>
      <c r="F38" s="82">
        <v>7.36</v>
      </c>
      <c r="G38" s="165"/>
      <c r="H38" s="165"/>
      <c r="I38" s="165"/>
      <c r="J38" s="165"/>
      <c r="K38" s="165"/>
      <c r="L38" s="165"/>
      <c r="M38" s="165"/>
      <c r="N38" s="165"/>
    </row>
    <row r="39" spans="1:16" ht="15" customHeight="1" x14ac:dyDescent="0.55000000000000004">
      <c r="A39" s="153"/>
      <c r="B39" s="102" t="s">
        <v>11</v>
      </c>
      <c r="C39" s="82">
        <v>4</v>
      </c>
      <c r="D39" s="89">
        <v>4</v>
      </c>
      <c r="E39" s="82">
        <v>4</v>
      </c>
      <c r="F39" s="82">
        <v>4</v>
      </c>
      <c r="G39" s="165"/>
      <c r="H39" s="165"/>
      <c r="I39" s="165"/>
      <c r="J39" s="165"/>
      <c r="K39" s="165"/>
      <c r="L39" s="165"/>
      <c r="M39" s="165"/>
      <c r="N39" s="165"/>
    </row>
    <row r="40" spans="1:16" ht="15" customHeight="1" x14ac:dyDescent="0.55000000000000004">
      <c r="A40" s="363"/>
      <c r="B40" s="82" t="s">
        <v>18</v>
      </c>
      <c r="C40" s="89">
        <v>5</v>
      </c>
      <c r="D40" s="89">
        <v>6</v>
      </c>
      <c r="E40" s="82">
        <v>5</v>
      </c>
      <c r="F40" s="82">
        <v>6</v>
      </c>
      <c r="G40" s="165"/>
      <c r="H40" s="165"/>
      <c r="I40" s="165"/>
      <c r="J40" s="165"/>
      <c r="K40" s="165"/>
      <c r="L40" s="165"/>
      <c r="M40" s="165"/>
      <c r="N40" s="165"/>
    </row>
    <row r="41" spans="1:16" ht="15" customHeight="1" x14ac:dyDescent="0.55000000000000004">
      <c r="A41" s="363"/>
      <c r="B41" s="91" t="s">
        <v>19</v>
      </c>
      <c r="C41" s="82">
        <v>0.7</v>
      </c>
      <c r="D41" s="89">
        <v>1</v>
      </c>
      <c r="E41" s="82">
        <v>0.7</v>
      </c>
      <c r="F41" s="82">
        <v>1</v>
      </c>
      <c r="G41" s="165"/>
      <c r="H41" s="165"/>
      <c r="I41" s="165"/>
      <c r="J41" s="165"/>
      <c r="K41" s="165"/>
      <c r="L41" s="165"/>
      <c r="M41" s="165"/>
      <c r="N41" s="165"/>
    </row>
    <row r="42" spans="1:16" ht="15" customHeight="1" x14ac:dyDescent="0.55000000000000004">
      <c r="A42" s="363"/>
      <c r="B42" s="98" t="s">
        <v>11</v>
      </c>
      <c r="C42" s="198">
        <v>2</v>
      </c>
      <c r="D42" s="89">
        <v>2</v>
      </c>
      <c r="E42" s="82">
        <v>2</v>
      </c>
      <c r="F42" s="82">
        <v>2</v>
      </c>
      <c r="G42" s="165"/>
      <c r="H42" s="165"/>
      <c r="I42" s="165"/>
      <c r="J42" s="165"/>
      <c r="K42" s="165"/>
      <c r="L42" s="165"/>
      <c r="M42" s="165"/>
      <c r="N42" s="165"/>
    </row>
    <row r="43" spans="1:16" ht="15" customHeight="1" x14ac:dyDescent="0.55000000000000004">
      <c r="A43" s="363"/>
      <c r="B43" s="99" t="s">
        <v>263</v>
      </c>
      <c r="C43" s="191">
        <v>108.75</v>
      </c>
      <c r="D43" s="82">
        <v>133.5</v>
      </c>
      <c r="E43" s="165">
        <v>100.05</v>
      </c>
      <c r="F43" s="165">
        <v>122.82</v>
      </c>
      <c r="G43" s="165"/>
      <c r="H43" s="165"/>
      <c r="I43" s="165"/>
      <c r="J43" s="165"/>
      <c r="K43" s="165"/>
      <c r="L43" s="165"/>
      <c r="M43" s="165"/>
      <c r="N43" s="165"/>
    </row>
    <row r="44" spans="1:16" ht="15" customHeight="1" x14ac:dyDescent="0.55000000000000004">
      <c r="A44" s="363"/>
      <c r="B44" s="88" t="s">
        <v>65</v>
      </c>
      <c r="C44" s="346">
        <v>15</v>
      </c>
      <c r="D44" s="347">
        <v>18</v>
      </c>
      <c r="E44" s="82">
        <v>15</v>
      </c>
      <c r="F44" s="82">
        <v>18</v>
      </c>
      <c r="G44" s="165"/>
      <c r="H44" s="165"/>
      <c r="I44" s="165"/>
      <c r="J44" s="165"/>
      <c r="K44" s="165"/>
      <c r="L44" s="165"/>
      <c r="M44" s="165"/>
      <c r="N44" s="165"/>
    </row>
    <row r="45" spans="1:16" ht="15" customHeight="1" x14ac:dyDescent="0.55000000000000004">
      <c r="A45" s="363"/>
      <c r="B45" s="119" t="s">
        <v>183</v>
      </c>
      <c r="C45" s="84">
        <v>2</v>
      </c>
      <c r="D45" s="85">
        <v>2</v>
      </c>
      <c r="E45" s="123">
        <v>2</v>
      </c>
      <c r="F45" s="123">
        <v>2</v>
      </c>
      <c r="G45" s="165"/>
      <c r="H45" s="165"/>
      <c r="I45" s="165"/>
      <c r="J45" s="165"/>
      <c r="K45" s="165"/>
      <c r="L45" s="165"/>
      <c r="M45" s="165"/>
      <c r="N45" s="165"/>
    </row>
    <row r="46" spans="1:16" ht="15" customHeight="1" x14ac:dyDescent="0.55000000000000004">
      <c r="A46" s="363"/>
      <c r="B46" s="88" t="s">
        <v>541</v>
      </c>
      <c r="C46" s="37">
        <v>50</v>
      </c>
      <c r="D46" s="92">
        <v>75</v>
      </c>
      <c r="E46" s="190">
        <v>40</v>
      </c>
      <c r="F46" s="190">
        <v>60</v>
      </c>
      <c r="G46" s="165"/>
      <c r="H46" s="165"/>
      <c r="I46" s="165"/>
      <c r="J46" s="165"/>
      <c r="K46" s="165"/>
      <c r="L46" s="165"/>
      <c r="M46" s="165"/>
      <c r="N46" s="165"/>
    </row>
    <row r="47" spans="1:16" ht="15" customHeight="1" x14ac:dyDescent="0.55000000000000004">
      <c r="A47" s="364" t="s">
        <v>215</v>
      </c>
      <c r="B47" s="365" t="s">
        <v>42</v>
      </c>
      <c r="C47" s="262"/>
      <c r="D47" s="262"/>
      <c r="E47" s="262">
        <v>180</v>
      </c>
      <c r="F47" s="262">
        <v>200</v>
      </c>
      <c r="G47" s="189">
        <v>0.5</v>
      </c>
      <c r="H47" s="189">
        <v>0.6</v>
      </c>
      <c r="I47" s="189">
        <v>0</v>
      </c>
      <c r="J47" s="189">
        <v>0</v>
      </c>
      <c r="K47" s="189">
        <v>26.1</v>
      </c>
      <c r="L47" s="189">
        <v>29</v>
      </c>
      <c r="M47" s="297">
        <v>100.1</v>
      </c>
      <c r="N47" s="297">
        <v>111.2</v>
      </c>
    </row>
    <row r="48" spans="1:16" ht="15" customHeight="1" x14ac:dyDescent="0.55000000000000004">
      <c r="A48" s="353"/>
      <c r="B48" s="186" t="s">
        <v>51</v>
      </c>
      <c r="C48" s="37">
        <v>8</v>
      </c>
      <c r="D48" s="37">
        <v>10</v>
      </c>
      <c r="E48" s="37">
        <v>7.5</v>
      </c>
      <c r="F48" s="37">
        <v>9</v>
      </c>
      <c r="G48" s="110"/>
      <c r="H48" s="110"/>
      <c r="I48" s="110"/>
      <c r="J48" s="110"/>
      <c r="K48" s="110"/>
      <c r="L48" s="110"/>
      <c r="M48" s="110"/>
      <c r="N48" s="110"/>
    </row>
    <row r="49" spans="1:19" ht="15" customHeight="1" x14ac:dyDescent="0.55000000000000004">
      <c r="A49" s="353"/>
      <c r="B49" s="102" t="s">
        <v>20</v>
      </c>
      <c r="C49" s="37">
        <v>8</v>
      </c>
      <c r="D49" s="37">
        <v>9</v>
      </c>
      <c r="E49" s="37">
        <v>8</v>
      </c>
      <c r="F49" s="37">
        <v>9</v>
      </c>
      <c r="G49" s="110"/>
      <c r="H49" s="110"/>
      <c r="I49" s="110"/>
      <c r="J49" s="110"/>
      <c r="K49" s="110"/>
      <c r="L49" s="110"/>
      <c r="M49" s="110"/>
      <c r="N49" s="110"/>
    </row>
    <row r="50" spans="1:19" ht="15" customHeight="1" x14ac:dyDescent="0.55000000000000004">
      <c r="A50" s="355"/>
      <c r="B50" s="301" t="s">
        <v>21</v>
      </c>
      <c r="C50" s="258"/>
      <c r="D50" s="258"/>
      <c r="E50" s="311">
        <f t="shared" ref="E50:N50" si="3">E33+E47+E22+E34+E35</f>
        <v>540</v>
      </c>
      <c r="F50" s="311">
        <f t="shared" si="3"/>
        <v>650</v>
      </c>
      <c r="G50" s="311">
        <f t="shared" si="3"/>
        <v>13.21</v>
      </c>
      <c r="H50" s="311">
        <f t="shared" si="3"/>
        <v>17.11</v>
      </c>
      <c r="I50" s="311">
        <f t="shared" si="3"/>
        <v>14.56</v>
      </c>
      <c r="J50" s="311">
        <f t="shared" si="3"/>
        <v>18.25</v>
      </c>
      <c r="K50" s="311">
        <f t="shared" si="3"/>
        <v>55.20000000000001</v>
      </c>
      <c r="L50" s="311">
        <f t="shared" si="3"/>
        <v>64.760000000000005</v>
      </c>
      <c r="M50" s="311">
        <f t="shared" si="3"/>
        <v>394.3</v>
      </c>
      <c r="N50" s="311">
        <f t="shared" si="3"/>
        <v>477.89000000000004</v>
      </c>
    </row>
    <row r="51" spans="1:19" ht="15" customHeight="1" x14ac:dyDescent="0.55000000000000004">
      <c r="A51" s="355"/>
      <c r="B51" s="314" t="s">
        <v>22</v>
      </c>
      <c r="C51" s="357"/>
      <c r="D51" s="357"/>
      <c r="E51" s="258"/>
      <c r="F51" s="311"/>
      <c r="G51" s="101"/>
      <c r="H51" s="101"/>
      <c r="I51" s="101"/>
      <c r="J51" s="101"/>
      <c r="K51" s="101"/>
      <c r="L51" s="101"/>
      <c r="M51" s="101"/>
      <c r="N51" s="101"/>
    </row>
    <row r="52" spans="1:19" ht="15" customHeight="1" x14ac:dyDescent="0.55000000000000004">
      <c r="A52" s="366" t="s">
        <v>478</v>
      </c>
      <c r="B52" s="252" t="s">
        <v>240</v>
      </c>
      <c r="C52" s="258"/>
      <c r="D52" s="258"/>
      <c r="E52" s="258">
        <v>40</v>
      </c>
      <c r="F52" s="258">
        <v>60</v>
      </c>
      <c r="G52" s="165">
        <v>0.56000000000000005</v>
      </c>
      <c r="H52" s="165">
        <v>0.84</v>
      </c>
      <c r="I52" s="165">
        <v>1.03</v>
      </c>
      <c r="J52" s="165">
        <v>1.55</v>
      </c>
      <c r="K52" s="165">
        <v>2.4</v>
      </c>
      <c r="L52" s="165">
        <v>3.6</v>
      </c>
      <c r="M52" s="165">
        <v>34.96</v>
      </c>
      <c r="N52" s="165">
        <v>52.44</v>
      </c>
    </row>
    <row r="53" spans="1:19" ht="15" customHeight="1" x14ac:dyDescent="0.55000000000000004">
      <c r="A53" s="353"/>
      <c r="B53" s="119" t="s">
        <v>178</v>
      </c>
      <c r="C53" s="84">
        <v>7.2</v>
      </c>
      <c r="D53" s="84">
        <v>8</v>
      </c>
      <c r="E53" s="84">
        <v>6.62</v>
      </c>
      <c r="F53" s="84">
        <v>7.36</v>
      </c>
      <c r="G53" s="367"/>
      <c r="H53" s="367"/>
      <c r="I53" s="337"/>
      <c r="J53" s="337"/>
      <c r="K53" s="337"/>
      <c r="L53" s="337"/>
      <c r="M53" s="337"/>
      <c r="N53" s="337"/>
      <c r="O53" s="119"/>
      <c r="P53" s="221"/>
      <c r="Q53" s="221"/>
      <c r="R53" s="221"/>
      <c r="S53" s="221"/>
    </row>
    <row r="54" spans="1:19" ht="15" customHeight="1" x14ac:dyDescent="0.55000000000000004">
      <c r="A54" s="353"/>
      <c r="B54" s="119" t="s">
        <v>181</v>
      </c>
      <c r="C54" s="228">
        <v>47.2</v>
      </c>
      <c r="D54" s="228">
        <v>52.84</v>
      </c>
      <c r="E54" s="123">
        <v>37.89</v>
      </c>
      <c r="F54" s="123">
        <v>41.74</v>
      </c>
      <c r="G54" s="367"/>
      <c r="H54" s="367"/>
      <c r="I54" s="337"/>
      <c r="J54" s="337"/>
      <c r="K54" s="337"/>
      <c r="L54" s="337"/>
      <c r="M54" s="337"/>
      <c r="N54" s="337"/>
      <c r="O54" s="119"/>
      <c r="P54" s="228"/>
      <c r="Q54" s="228"/>
      <c r="R54" s="123"/>
      <c r="S54" s="123"/>
    </row>
    <row r="55" spans="1:19" ht="15" customHeight="1" x14ac:dyDescent="0.55000000000000004">
      <c r="A55" s="353"/>
      <c r="B55" s="119" t="s">
        <v>20</v>
      </c>
      <c r="C55" s="84">
        <v>0.5</v>
      </c>
      <c r="D55" s="84">
        <v>0.51</v>
      </c>
      <c r="E55" s="84">
        <v>0.5</v>
      </c>
      <c r="F55" s="85">
        <v>0.51</v>
      </c>
      <c r="G55" s="367"/>
      <c r="H55" s="367"/>
      <c r="I55" s="337"/>
      <c r="J55" s="337"/>
      <c r="K55" s="337"/>
      <c r="L55" s="337"/>
      <c r="M55" s="337"/>
      <c r="N55" s="337"/>
      <c r="O55" s="119"/>
      <c r="P55" s="84"/>
      <c r="Q55" s="84"/>
      <c r="R55" s="84"/>
      <c r="S55" s="85"/>
    </row>
    <row r="56" spans="1:19" ht="15" customHeight="1" x14ac:dyDescent="0.55000000000000004">
      <c r="A56" s="353"/>
      <c r="B56" s="119" t="s">
        <v>279</v>
      </c>
      <c r="C56" s="82">
        <v>4</v>
      </c>
      <c r="D56" s="82">
        <v>4</v>
      </c>
      <c r="E56" s="89">
        <v>3.2</v>
      </c>
      <c r="F56" s="89">
        <v>3.2</v>
      </c>
      <c r="G56" s="367"/>
      <c r="H56" s="367"/>
      <c r="I56" s="337"/>
      <c r="J56" s="337"/>
      <c r="K56" s="337"/>
      <c r="L56" s="337"/>
      <c r="M56" s="337"/>
      <c r="N56" s="337"/>
      <c r="O56" s="119"/>
      <c r="P56" s="82"/>
      <c r="Q56" s="82"/>
      <c r="R56" s="82"/>
      <c r="S56" s="89"/>
    </row>
    <row r="57" spans="1:19" ht="15" customHeight="1" x14ac:dyDescent="0.55000000000000004">
      <c r="A57" s="353"/>
      <c r="B57" s="119" t="s">
        <v>183</v>
      </c>
      <c r="C57" s="84">
        <v>1</v>
      </c>
      <c r="D57" s="84">
        <v>2</v>
      </c>
      <c r="E57" s="84">
        <v>1</v>
      </c>
      <c r="F57" s="85">
        <v>2</v>
      </c>
      <c r="G57" s="367"/>
      <c r="H57" s="367"/>
      <c r="I57" s="337"/>
      <c r="J57" s="337"/>
      <c r="K57" s="337"/>
      <c r="L57" s="337"/>
      <c r="M57" s="337"/>
      <c r="N57" s="337"/>
      <c r="O57" s="119"/>
      <c r="P57" s="84"/>
      <c r="Q57" s="84"/>
      <c r="R57" s="84"/>
      <c r="S57" s="85"/>
    </row>
    <row r="58" spans="1:19" ht="15" customHeight="1" x14ac:dyDescent="0.55000000000000004">
      <c r="A58" s="353"/>
      <c r="B58" s="119" t="s">
        <v>275</v>
      </c>
      <c r="C58" s="84">
        <v>2</v>
      </c>
      <c r="D58" s="85">
        <v>3</v>
      </c>
      <c r="E58" s="84">
        <v>1.75</v>
      </c>
      <c r="F58" s="85">
        <v>2.65</v>
      </c>
      <c r="G58" s="368"/>
      <c r="H58" s="368"/>
      <c r="I58" s="369"/>
      <c r="J58" s="369"/>
      <c r="K58" s="369"/>
      <c r="L58" s="369"/>
      <c r="M58" s="369"/>
      <c r="N58" s="369"/>
      <c r="O58" s="119"/>
      <c r="P58" s="84"/>
      <c r="Q58" s="85"/>
      <c r="R58" s="84"/>
      <c r="S58" s="85"/>
    </row>
    <row r="59" spans="1:19" ht="15" customHeight="1" thickBot="1" x14ac:dyDescent="0.6">
      <c r="A59" s="353"/>
      <c r="B59" s="184" t="s">
        <v>241</v>
      </c>
      <c r="C59" s="201">
        <v>0.02</v>
      </c>
      <c r="D59" s="217">
        <v>0.03</v>
      </c>
      <c r="E59" s="201">
        <v>0.02</v>
      </c>
      <c r="F59" s="217">
        <v>0.03</v>
      </c>
      <c r="G59" s="370"/>
      <c r="H59" s="370"/>
      <c r="I59" s="371"/>
      <c r="J59" s="371"/>
      <c r="K59" s="371"/>
      <c r="L59" s="371"/>
      <c r="M59" s="371"/>
      <c r="N59" s="371"/>
      <c r="O59" s="184"/>
      <c r="P59" s="201"/>
      <c r="Q59" s="217"/>
      <c r="R59" s="201"/>
      <c r="S59" s="217"/>
    </row>
    <row r="60" spans="1:19" ht="15" customHeight="1" x14ac:dyDescent="0.55000000000000004">
      <c r="A60" s="353" t="s">
        <v>510</v>
      </c>
      <c r="B60" s="296" t="s">
        <v>511</v>
      </c>
      <c r="C60" s="292"/>
      <c r="D60" s="292"/>
      <c r="E60" s="258">
        <v>150</v>
      </c>
      <c r="F60" s="258">
        <v>180</v>
      </c>
      <c r="G60" s="165">
        <v>0.72</v>
      </c>
      <c r="H60" s="165">
        <v>0.87</v>
      </c>
      <c r="I60" s="165">
        <v>0</v>
      </c>
      <c r="J60" s="165">
        <v>0</v>
      </c>
      <c r="K60" s="165">
        <v>4.08</v>
      </c>
      <c r="L60" s="165">
        <v>4.8899999999999997</v>
      </c>
      <c r="M60" s="165">
        <v>6.15</v>
      </c>
      <c r="N60" s="165">
        <v>7.38</v>
      </c>
    </row>
    <row r="61" spans="1:19" ht="15" customHeight="1" x14ac:dyDescent="0.55000000000000004">
      <c r="A61" s="353" t="s">
        <v>104</v>
      </c>
      <c r="B61" s="296" t="s">
        <v>310</v>
      </c>
      <c r="C61" s="292"/>
      <c r="D61" s="292"/>
      <c r="E61" s="258">
        <v>21</v>
      </c>
      <c r="F61" s="258">
        <v>21</v>
      </c>
      <c r="G61" s="165">
        <v>2</v>
      </c>
      <c r="H61" s="165">
        <v>2</v>
      </c>
      <c r="I61" s="165">
        <v>0.2</v>
      </c>
      <c r="J61" s="165">
        <v>0.2</v>
      </c>
      <c r="K61" s="165">
        <v>9.1999999999999993</v>
      </c>
      <c r="L61" s="165">
        <v>9.1999999999999993</v>
      </c>
      <c r="M61" s="165">
        <v>44.9</v>
      </c>
      <c r="N61" s="165">
        <v>44.9</v>
      </c>
    </row>
    <row r="62" spans="1:19" ht="15" customHeight="1" x14ac:dyDescent="0.55000000000000004">
      <c r="A62" s="355"/>
      <c r="B62" s="186" t="s">
        <v>296</v>
      </c>
      <c r="C62" s="650">
        <v>12</v>
      </c>
      <c r="D62" s="650">
        <v>13</v>
      </c>
      <c r="E62" s="37">
        <v>8.64</v>
      </c>
      <c r="F62" s="37">
        <v>9.36</v>
      </c>
      <c r="G62" s="169"/>
      <c r="H62" s="236"/>
      <c r="I62" s="236"/>
      <c r="J62" s="236"/>
      <c r="K62" s="236"/>
      <c r="L62" s="236"/>
      <c r="M62" s="236"/>
      <c r="N62" s="236"/>
    </row>
    <row r="63" spans="1:19" ht="15" customHeight="1" x14ac:dyDescent="0.55000000000000004">
      <c r="A63" s="355"/>
      <c r="B63" s="186" t="s">
        <v>295</v>
      </c>
      <c r="C63" s="677"/>
      <c r="D63" s="677"/>
      <c r="E63" s="37">
        <v>6.84</v>
      </c>
      <c r="F63" s="37">
        <v>7.41</v>
      </c>
      <c r="G63" s="81"/>
      <c r="H63" s="307"/>
      <c r="I63" s="307"/>
      <c r="J63" s="307"/>
      <c r="K63" s="307"/>
      <c r="L63" s="307"/>
      <c r="M63" s="307"/>
      <c r="N63" s="307"/>
    </row>
    <row r="64" spans="1:19" ht="15" customHeight="1" x14ac:dyDescent="0.55000000000000004">
      <c r="A64" s="355"/>
      <c r="B64" s="91" t="s">
        <v>275</v>
      </c>
      <c r="C64" s="84">
        <v>0.5</v>
      </c>
      <c r="D64" s="85">
        <v>0.55000000000000004</v>
      </c>
      <c r="E64" s="89">
        <v>0.44</v>
      </c>
      <c r="F64" s="89">
        <v>0.5</v>
      </c>
      <c r="G64" s="81"/>
      <c r="H64" s="307"/>
      <c r="I64" s="307"/>
      <c r="J64" s="307"/>
      <c r="K64" s="307"/>
      <c r="L64" s="307"/>
      <c r="M64" s="307"/>
      <c r="N64" s="307"/>
    </row>
    <row r="65" spans="1:14" ht="15" customHeight="1" x14ac:dyDescent="0.55000000000000004">
      <c r="A65" s="372"/>
      <c r="B65" s="91" t="s">
        <v>279</v>
      </c>
      <c r="C65" s="84">
        <v>1</v>
      </c>
      <c r="D65" s="85">
        <v>1</v>
      </c>
      <c r="E65" s="154">
        <v>0.8</v>
      </c>
      <c r="F65" s="154">
        <v>0.8</v>
      </c>
      <c r="G65" s="101"/>
      <c r="H65" s="101"/>
      <c r="I65" s="101"/>
      <c r="J65" s="101"/>
      <c r="K65" s="101"/>
      <c r="L65" s="101"/>
      <c r="M65" s="101"/>
      <c r="N65" s="101"/>
    </row>
    <row r="66" spans="1:14" ht="15" customHeight="1" x14ac:dyDescent="0.55000000000000004">
      <c r="A66" s="372"/>
      <c r="B66" s="130" t="s">
        <v>452</v>
      </c>
      <c r="C66" s="204">
        <v>2</v>
      </c>
      <c r="D66" s="204">
        <v>2</v>
      </c>
      <c r="E66" s="204">
        <v>2</v>
      </c>
      <c r="F66" s="204">
        <v>2</v>
      </c>
      <c r="G66" s="101"/>
      <c r="H66" s="101"/>
      <c r="I66" s="101"/>
      <c r="J66" s="101"/>
      <c r="K66" s="101"/>
      <c r="L66" s="101"/>
      <c r="M66" s="101"/>
      <c r="N66" s="101"/>
    </row>
    <row r="67" spans="1:14" ht="15" customHeight="1" x14ac:dyDescent="0.55000000000000004">
      <c r="A67" s="372"/>
      <c r="B67" s="130" t="s">
        <v>178</v>
      </c>
      <c r="C67" s="84">
        <v>3.2</v>
      </c>
      <c r="D67" s="84">
        <v>4</v>
      </c>
      <c r="E67" s="84">
        <v>2.94</v>
      </c>
      <c r="F67" s="84">
        <v>3.68</v>
      </c>
      <c r="G67" s="101"/>
      <c r="H67" s="101"/>
      <c r="I67" s="101"/>
      <c r="J67" s="101"/>
      <c r="K67" s="101"/>
      <c r="L67" s="101"/>
      <c r="M67" s="101"/>
      <c r="N67" s="101"/>
    </row>
    <row r="68" spans="1:14" ht="15" customHeight="1" x14ac:dyDescent="0.55000000000000004">
      <c r="A68" s="153"/>
      <c r="B68" s="118" t="s">
        <v>11</v>
      </c>
      <c r="C68" s="62">
        <v>2</v>
      </c>
      <c r="D68" s="111">
        <v>2</v>
      </c>
      <c r="E68" s="62">
        <v>2</v>
      </c>
      <c r="F68" s="111">
        <v>2</v>
      </c>
      <c r="G68" s="101"/>
      <c r="H68" s="101"/>
      <c r="I68" s="101"/>
      <c r="J68" s="101"/>
      <c r="K68" s="101"/>
      <c r="L68" s="101"/>
      <c r="M68" s="101"/>
      <c r="N68" s="101"/>
    </row>
    <row r="69" spans="1:14" ht="15" customHeight="1" x14ac:dyDescent="0.55000000000000004">
      <c r="A69" s="153"/>
      <c r="B69" s="83" t="s">
        <v>256</v>
      </c>
      <c r="C69" s="62">
        <v>18.399999999999999</v>
      </c>
      <c r="D69" s="62">
        <v>18.399999999999999</v>
      </c>
      <c r="E69" s="62">
        <v>18.399999999999999</v>
      </c>
      <c r="F69" s="62">
        <v>18.399999999999999</v>
      </c>
      <c r="G69" s="101"/>
      <c r="H69" s="101"/>
      <c r="I69" s="101"/>
      <c r="J69" s="101"/>
      <c r="K69" s="101"/>
      <c r="L69" s="101"/>
      <c r="M69" s="101"/>
      <c r="N69" s="101"/>
    </row>
    <row r="70" spans="1:14" ht="15" customHeight="1" x14ac:dyDescent="0.55000000000000004">
      <c r="A70" s="373" t="s">
        <v>430</v>
      </c>
      <c r="B70" s="252" t="s">
        <v>453</v>
      </c>
      <c r="C70" s="101"/>
      <c r="D70" s="101"/>
      <c r="E70" s="118">
        <v>50</v>
      </c>
      <c r="F70" s="118">
        <v>100</v>
      </c>
      <c r="G70" s="110">
        <v>3.1</v>
      </c>
      <c r="H70" s="110">
        <v>6.2</v>
      </c>
      <c r="I70" s="110">
        <v>6.2</v>
      </c>
      <c r="J70" s="110">
        <v>12.4</v>
      </c>
      <c r="K70" s="110">
        <v>16</v>
      </c>
      <c r="L70" s="110">
        <v>32</v>
      </c>
      <c r="M70" s="110">
        <v>139.33000000000001</v>
      </c>
      <c r="N70" s="110">
        <v>278.66000000000003</v>
      </c>
    </row>
    <row r="71" spans="1:14" ht="15" customHeight="1" x14ac:dyDescent="0.55000000000000004">
      <c r="A71" s="374" t="s">
        <v>434</v>
      </c>
      <c r="B71" s="301" t="s">
        <v>433</v>
      </c>
      <c r="C71" s="120"/>
      <c r="D71" s="120"/>
      <c r="E71" s="258">
        <v>25</v>
      </c>
      <c r="F71" s="258">
        <v>30</v>
      </c>
      <c r="G71" s="101">
        <v>0.1</v>
      </c>
      <c r="H71" s="101">
        <v>0.2</v>
      </c>
      <c r="I71" s="101">
        <v>0.1</v>
      </c>
      <c r="J71" s="101">
        <v>0.1</v>
      </c>
      <c r="K71" s="101">
        <v>16</v>
      </c>
      <c r="L71" s="101">
        <v>19.2</v>
      </c>
      <c r="M71" s="101">
        <v>61.11</v>
      </c>
      <c r="N71" s="101">
        <v>73.400000000000006</v>
      </c>
    </row>
    <row r="72" spans="1:14" ht="15" customHeight="1" x14ac:dyDescent="0.55000000000000004">
      <c r="A72" s="153"/>
      <c r="B72" s="154" t="s">
        <v>19</v>
      </c>
      <c r="C72" s="101">
        <v>21</v>
      </c>
      <c r="D72" s="101">
        <v>42</v>
      </c>
      <c r="E72" s="101">
        <v>21</v>
      </c>
      <c r="F72" s="101">
        <v>42</v>
      </c>
      <c r="G72" s="101"/>
      <c r="H72" s="101"/>
      <c r="I72" s="101"/>
      <c r="J72" s="101"/>
      <c r="K72" s="101"/>
      <c r="L72" s="101"/>
      <c r="M72" s="101"/>
      <c r="N72" s="101"/>
    </row>
    <row r="73" spans="1:14" ht="15" customHeight="1" x14ac:dyDescent="0.55000000000000004">
      <c r="A73" s="153"/>
      <c r="B73" s="154" t="s">
        <v>65</v>
      </c>
      <c r="C73" s="101">
        <v>42</v>
      </c>
      <c r="D73" s="101">
        <v>62</v>
      </c>
      <c r="E73" s="101">
        <v>42</v>
      </c>
      <c r="F73" s="101">
        <v>62</v>
      </c>
      <c r="G73" s="101"/>
      <c r="H73" s="101"/>
      <c r="I73" s="101"/>
      <c r="J73" s="101"/>
      <c r="K73" s="101"/>
      <c r="L73" s="101"/>
      <c r="M73" s="101"/>
      <c r="N73" s="101"/>
    </row>
    <row r="74" spans="1:14" ht="15" customHeight="1" x14ac:dyDescent="0.55000000000000004">
      <c r="A74" s="153"/>
      <c r="B74" s="154" t="s">
        <v>24</v>
      </c>
      <c r="C74" s="101">
        <v>15</v>
      </c>
      <c r="D74" s="101">
        <v>15</v>
      </c>
      <c r="E74" s="101">
        <v>12.6</v>
      </c>
      <c r="F74" s="101">
        <v>12.6</v>
      </c>
      <c r="G74" s="101"/>
      <c r="H74" s="101"/>
      <c r="I74" s="101"/>
      <c r="J74" s="101"/>
      <c r="K74" s="101"/>
      <c r="L74" s="101"/>
      <c r="M74" s="101"/>
      <c r="N74" s="101"/>
    </row>
    <row r="75" spans="1:14" ht="15" customHeight="1" x14ac:dyDescent="0.55000000000000004">
      <c r="A75" s="153"/>
      <c r="B75" s="154" t="s">
        <v>20</v>
      </c>
      <c r="C75" s="101">
        <v>2</v>
      </c>
      <c r="D75" s="101">
        <v>3</v>
      </c>
      <c r="E75" s="101">
        <v>2</v>
      </c>
      <c r="F75" s="101">
        <v>3</v>
      </c>
      <c r="G75" s="101"/>
      <c r="H75" s="101"/>
      <c r="I75" s="101"/>
      <c r="J75" s="101"/>
      <c r="K75" s="101"/>
      <c r="L75" s="101"/>
      <c r="M75" s="101"/>
      <c r="N75" s="101"/>
    </row>
    <row r="76" spans="1:14" ht="15" customHeight="1" x14ac:dyDescent="0.55000000000000004">
      <c r="A76" s="153"/>
      <c r="B76" s="154" t="s">
        <v>183</v>
      </c>
      <c r="C76" s="101">
        <v>4</v>
      </c>
      <c r="D76" s="101">
        <v>7</v>
      </c>
      <c r="E76" s="101">
        <v>4</v>
      </c>
      <c r="F76" s="101">
        <v>7</v>
      </c>
      <c r="G76" s="101"/>
      <c r="H76" s="101"/>
      <c r="I76" s="101"/>
      <c r="J76" s="101"/>
      <c r="K76" s="101"/>
      <c r="L76" s="101"/>
      <c r="M76" s="101"/>
      <c r="N76" s="101"/>
    </row>
    <row r="77" spans="1:14" ht="15" customHeight="1" x14ac:dyDescent="0.55000000000000004">
      <c r="A77" s="153"/>
      <c r="B77" s="154" t="s">
        <v>301</v>
      </c>
      <c r="C77" s="101">
        <v>1</v>
      </c>
      <c r="D77" s="101">
        <v>1.25</v>
      </c>
      <c r="E77" s="101">
        <v>1</v>
      </c>
      <c r="F77" s="101">
        <v>1.25</v>
      </c>
      <c r="G77" s="101"/>
      <c r="H77" s="101"/>
      <c r="I77" s="101"/>
      <c r="J77" s="101"/>
      <c r="K77" s="101"/>
      <c r="L77" s="101"/>
      <c r="M77" s="101"/>
      <c r="N77" s="101"/>
    </row>
    <row r="78" spans="1:14" ht="15" customHeight="1" x14ac:dyDescent="0.55000000000000004">
      <c r="A78" s="153"/>
      <c r="B78" s="154" t="s">
        <v>249</v>
      </c>
      <c r="C78" s="101">
        <v>2</v>
      </c>
      <c r="D78" s="101">
        <v>2</v>
      </c>
      <c r="E78" s="118">
        <v>2</v>
      </c>
      <c r="F78" s="118">
        <v>2</v>
      </c>
      <c r="G78" s="101"/>
      <c r="H78" s="101"/>
      <c r="I78" s="101"/>
      <c r="J78" s="101"/>
      <c r="K78" s="101"/>
      <c r="L78" s="101"/>
      <c r="M78" s="101"/>
      <c r="N78" s="101"/>
    </row>
    <row r="79" spans="1:14" ht="15" customHeight="1" x14ac:dyDescent="0.55000000000000004">
      <c r="A79" s="153"/>
      <c r="B79" s="246" t="s">
        <v>247</v>
      </c>
      <c r="C79" s="101">
        <v>0.02</v>
      </c>
      <c r="D79" s="126">
        <v>0.03</v>
      </c>
      <c r="E79" s="118">
        <v>0.02</v>
      </c>
      <c r="F79" s="118">
        <v>0.03</v>
      </c>
      <c r="G79" s="101"/>
      <c r="H79" s="101"/>
      <c r="I79" s="101"/>
      <c r="J79" s="101"/>
      <c r="K79" s="101"/>
      <c r="L79" s="101"/>
      <c r="M79" s="101"/>
      <c r="N79" s="101"/>
    </row>
    <row r="80" spans="1:14" ht="15" customHeight="1" thickBot="1" x14ac:dyDescent="0.6">
      <c r="A80" s="153"/>
      <c r="B80" s="125" t="s">
        <v>326</v>
      </c>
      <c r="C80" s="118">
        <v>12.75</v>
      </c>
      <c r="D80" s="118">
        <v>13.75</v>
      </c>
      <c r="E80" s="720">
        <v>12</v>
      </c>
      <c r="F80" s="650">
        <v>13</v>
      </c>
      <c r="G80" s="101"/>
      <c r="H80" s="101"/>
      <c r="I80" s="101"/>
      <c r="J80" s="101"/>
      <c r="K80" s="101"/>
      <c r="L80" s="101"/>
      <c r="M80" s="101"/>
      <c r="N80" s="101"/>
    </row>
    <row r="81" spans="1:14" ht="15" customHeight="1" thickBot="1" x14ac:dyDescent="0.6">
      <c r="A81" s="153"/>
      <c r="B81" s="375" t="s">
        <v>369</v>
      </c>
      <c r="C81" s="376">
        <v>12.6</v>
      </c>
      <c r="D81" s="377">
        <v>13.65</v>
      </c>
      <c r="E81" s="721"/>
      <c r="F81" s="723"/>
      <c r="G81" s="101"/>
      <c r="H81" s="101"/>
      <c r="I81" s="101"/>
      <c r="J81" s="101"/>
      <c r="K81" s="101"/>
      <c r="L81" s="101"/>
      <c r="M81" s="101"/>
      <c r="N81" s="101"/>
    </row>
    <row r="82" spans="1:14" ht="15" customHeight="1" thickBot="1" x14ac:dyDescent="0.6">
      <c r="A82" s="153"/>
      <c r="B82" s="378" t="s">
        <v>370</v>
      </c>
      <c r="C82" s="379">
        <v>12.12</v>
      </c>
      <c r="D82" s="379">
        <v>13.13</v>
      </c>
      <c r="E82" s="721"/>
      <c r="F82" s="723"/>
      <c r="G82" s="101"/>
      <c r="H82" s="101"/>
      <c r="I82" s="101"/>
      <c r="J82" s="101"/>
      <c r="K82" s="101"/>
      <c r="L82" s="101"/>
      <c r="M82" s="101"/>
      <c r="N82" s="101"/>
    </row>
    <row r="83" spans="1:14" ht="15" customHeight="1" thickBot="1" x14ac:dyDescent="0.6">
      <c r="A83" s="153"/>
      <c r="B83" s="378" t="s">
        <v>371</v>
      </c>
      <c r="C83" s="380">
        <v>13.2</v>
      </c>
      <c r="D83" s="380">
        <v>14.3</v>
      </c>
      <c r="E83" s="721"/>
      <c r="F83" s="723"/>
      <c r="G83" s="101"/>
      <c r="H83" s="101"/>
      <c r="I83" s="101"/>
      <c r="J83" s="101"/>
      <c r="K83" s="101"/>
      <c r="L83" s="101"/>
      <c r="M83" s="101"/>
      <c r="N83" s="101"/>
    </row>
    <row r="84" spans="1:14" ht="15" customHeight="1" thickBot="1" x14ac:dyDescent="0.6">
      <c r="A84" s="153"/>
      <c r="B84" s="378" t="s">
        <v>372</v>
      </c>
      <c r="C84" s="379">
        <v>13.8</v>
      </c>
      <c r="D84" s="379">
        <v>14.95</v>
      </c>
      <c r="E84" s="722"/>
      <c r="F84" s="724"/>
      <c r="G84" s="101"/>
      <c r="H84" s="101"/>
      <c r="I84" s="101"/>
      <c r="J84" s="101"/>
      <c r="K84" s="101"/>
      <c r="L84" s="101"/>
      <c r="M84" s="101"/>
      <c r="N84" s="101"/>
    </row>
    <row r="85" spans="1:14" ht="15" customHeight="1" x14ac:dyDescent="0.55000000000000004">
      <c r="A85" s="153"/>
      <c r="B85" s="154" t="s">
        <v>20</v>
      </c>
      <c r="C85" s="101">
        <v>2.52</v>
      </c>
      <c r="D85" s="101">
        <v>3</v>
      </c>
      <c r="E85" s="101">
        <v>2.52</v>
      </c>
      <c r="F85" s="101">
        <v>3</v>
      </c>
      <c r="G85" s="101"/>
      <c r="H85" s="101"/>
      <c r="I85" s="101"/>
      <c r="J85" s="101"/>
      <c r="K85" s="101"/>
      <c r="L85" s="101"/>
      <c r="M85" s="101"/>
      <c r="N85" s="101"/>
    </row>
    <row r="86" spans="1:14" ht="15" customHeight="1" x14ac:dyDescent="0.55000000000000004">
      <c r="A86" s="153"/>
      <c r="B86" s="348" t="s">
        <v>327</v>
      </c>
      <c r="C86" s="201">
        <v>2.8</v>
      </c>
      <c r="D86" s="201">
        <v>4</v>
      </c>
      <c r="E86" s="37">
        <v>2.8</v>
      </c>
      <c r="F86" s="37">
        <v>4</v>
      </c>
      <c r="G86" s="101"/>
      <c r="H86" s="101"/>
      <c r="I86" s="101"/>
      <c r="J86" s="101"/>
      <c r="K86" s="101"/>
      <c r="L86" s="101"/>
      <c r="M86" s="101"/>
      <c r="N86" s="101"/>
    </row>
    <row r="87" spans="1:14" ht="15" customHeight="1" thickBot="1" x14ac:dyDescent="0.6">
      <c r="A87" s="153"/>
      <c r="B87" s="125" t="s">
        <v>241</v>
      </c>
      <c r="C87" s="201">
        <v>0.02</v>
      </c>
      <c r="D87" s="201">
        <v>0.03</v>
      </c>
      <c r="E87" s="37">
        <v>0.02</v>
      </c>
      <c r="F87" s="37">
        <v>0.03</v>
      </c>
      <c r="G87" s="101"/>
      <c r="H87" s="101"/>
      <c r="I87" s="101"/>
      <c r="J87" s="101"/>
      <c r="K87" s="101"/>
      <c r="L87" s="101"/>
      <c r="M87" s="101"/>
      <c r="N87" s="101"/>
    </row>
    <row r="88" spans="1:14" ht="15" customHeight="1" thickBot="1" x14ac:dyDescent="0.6">
      <c r="A88" s="352" t="s">
        <v>116</v>
      </c>
      <c r="B88" s="319" t="s">
        <v>37</v>
      </c>
      <c r="C88" s="258"/>
      <c r="D88" s="258"/>
      <c r="E88" s="258">
        <v>180</v>
      </c>
      <c r="F88" s="258">
        <v>200</v>
      </c>
      <c r="G88" s="218">
        <v>3.4</v>
      </c>
      <c r="H88" s="218">
        <v>3.8</v>
      </c>
      <c r="I88" s="218">
        <v>2.6</v>
      </c>
      <c r="J88" s="218">
        <v>3</v>
      </c>
      <c r="K88" s="295">
        <v>15.9</v>
      </c>
      <c r="L88" s="218">
        <v>18.600000000000001</v>
      </c>
      <c r="M88" s="218">
        <v>237.4</v>
      </c>
      <c r="N88" s="299">
        <v>263.8</v>
      </c>
    </row>
    <row r="89" spans="1:14" ht="15" customHeight="1" x14ac:dyDescent="0.55000000000000004">
      <c r="A89" s="353"/>
      <c r="B89" s="102" t="s">
        <v>23</v>
      </c>
      <c r="C89" s="37">
        <v>78</v>
      </c>
      <c r="D89" s="37">
        <v>91</v>
      </c>
      <c r="E89" s="37">
        <v>78</v>
      </c>
      <c r="F89" s="37">
        <v>91</v>
      </c>
      <c r="G89" s="110"/>
      <c r="H89" s="110"/>
      <c r="I89" s="110"/>
      <c r="J89" s="110"/>
      <c r="K89" s="110"/>
      <c r="L89" s="110"/>
      <c r="M89" s="110"/>
      <c r="N89" s="110"/>
    </row>
    <row r="90" spans="1:14" ht="15" customHeight="1" x14ac:dyDescent="0.55000000000000004">
      <c r="A90" s="353"/>
      <c r="B90" s="102" t="s">
        <v>38</v>
      </c>
      <c r="C90" s="118">
        <v>2.5</v>
      </c>
      <c r="D90" s="118">
        <v>3</v>
      </c>
      <c r="E90" s="118">
        <v>2.5</v>
      </c>
      <c r="F90" s="118">
        <v>3</v>
      </c>
      <c r="G90" s="110"/>
      <c r="H90" s="110"/>
      <c r="I90" s="110"/>
      <c r="J90" s="110"/>
      <c r="K90" s="110"/>
      <c r="L90" s="110"/>
      <c r="M90" s="110"/>
      <c r="N90" s="110"/>
    </row>
    <row r="91" spans="1:14" ht="15" customHeight="1" x14ac:dyDescent="0.55000000000000004">
      <c r="A91" s="353"/>
      <c r="B91" s="102" t="s">
        <v>20</v>
      </c>
      <c r="C91" s="37">
        <v>8</v>
      </c>
      <c r="D91" s="37">
        <v>9</v>
      </c>
      <c r="E91" s="37">
        <v>8</v>
      </c>
      <c r="F91" s="37">
        <v>9</v>
      </c>
      <c r="G91" s="310"/>
      <c r="H91" s="310"/>
      <c r="I91" s="310"/>
      <c r="J91" s="310"/>
      <c r="K91" s="310"/>
      <c r="L91" s="310"/>
      <c r="M91" s="310"/>
      <c r="N91" s="310"/>
    </row>
    <row r="92" spans="1:14" ht="15" customHeight="1" x14ac:dyDescent="0.55000000000000004">
      <c r="A92" s="351" t="s">
        <v>353</v>
      </c>
      <c r="B92" s="365" t="s">
        <v>206</v>
      </c>
      <c r="C92" s="262">
        <v>189</v>
      </c>
      <c r="D92" s="262">
        <v>195.5</v>
      </c>
      <c r="E92" s="262">
        <v>189</v>
      </c>
      <c r="F92" s="262">
        <v>195.5</v>
      </c>
      <c r="G92" s="259">
        <f>(G93+G94+G95+G96)/4</f>
        <v>1.45</v>
      </c>
      <c r="H92" s="259">
        <f t="shared" ref="H92:N92" si="4">(H93+H94+H95+H96)/4</f>
        <v>1.5249999999999999</v>
      </c>
      <c r="I92" s="259">
        <f t="shared" si="4"/>
        <v>0.57499999999999996</v>
      </c>
      <c r="J92" s="259">
        <f t="shared" si="4"/>
        <v>0.60000000000000009</v>
      </c>
      <c r="K92" s="259">
        <f t="shared" si="4"/>
        <v>22.35</v>
      </c>
      <c r="L92" s="259">
        <f t="shared" si="4"/>
        <v>23.6</v>
      </c>
      <c r="M92" s="259">
        <f t="shared" si="4"/>
        <v>104.4</v>
      </c>
      <c r="N92" s="259">
        <f t="shared" si="4"/>
        <v>110.2</v>
      </c>
    </row>
    <row r="93" spans="1:14" ht="15" customHeight="1" x14ac:dyDescent="0.55000000000000004">
      <c r="A93" s="381"/>
      <c r="B93" s="365" t="s">
        <v>460</v>
      </c>
      <c r="C93" s="262">
        <v>189</v>
      </c>
      <c r="D93" s="262">
        <v>195.5</v>
      </c>
      <c r="E93" s="262">
        <v>189</v>
      </c>
      <c r="F93" s="262">
        <v>195.5</v>
      </c>
      <c r="G93" s="259">
        <v>1.6</v>
      </c>
      <c r="H93" s="259">
        <v>1.7</v>
      </c>
      <c r="I93" s="259">
        <v>0.4</v>
      </c>
      <c r="J93" s="259">
        <v>0.4</v>
      </c>
      <c r="K93" s="321">
        <v>14.6</v>
      </c>
      <c r="L93" s="259">
        <v>15.4</v>
      </c>
      <c r="M93" s="320">
        <v>77.400000000000006</v>
      </c>
      <c r="N93" s="320">
        <v>81.7</v>
      </c>
    </row>
    <row r="94" spans="1:14" ht="15" customHeight="1" x14ac:dyDescent="0.55000000000000004">
      <c r="A94" s="381"/>
      <c r="B94" s="365" t="s">
        <v>461</v>
      </c>
      <c r="C94" s="262">
        <v>189</v>
      </c>
      <c r="D94" s="262">
        <v>195.5</v>
      </c>
      <c r="E94" s="262">
        <v>189</v>
      </c>
      <c r="F94" s="262">
        <v>195.5</v>
      </c>
      <c r="G94" s="259">
        <v>2</v>
      </c>
      <c r="H94" s="259">
        <v>2.1</v>
      </c>
      <c r="I94" s="259">
        <v>0.6</v>
      </c>
      <c r="J94" s="259">
        <v>0.6</v>
      </c>
      <c r="K94" s="321">
        <v>36.4</v>
      </c>
      <c r="L94" s="259">
        <v>38.5</v>
      </c>
      <c r="M94" s="320">
        <v>160.19999999999999</v>
      </c>
      <c r="N94" s="320">
        <v>169.1</v>
      </c>
    </row>
    <row r="95" spans="1:14" ht="15" customHeight="1" x14ac:dyDescent="0.55000000000000004">
      <c r="A95" s="381"/>
      <c r="B95" s="365" t="s">
        <v>462</v>
      </c>
      <c r="C95" s="262">
        <v>189</v>
      </c>
      <c r="D95" s="262">
        <v>195.5</v>
      </c>
      <c r="E95" s="262">
        <v>189</v>
      </c>
      <c r="F95" s="262">
        <v>195.5</v>
      </c>
      <c r="G95" s="259">
        <v>1.5</v>
      </c>
      <c r="H95" s="259">
        <v>1.5</v>
      </c>
      <c r="I95" s="259">
        <v>0.6</v>
      </c>
      <c r="J95" s="259">
        <v>0.6</v>
      </c>
      <c r="K95" s="321">
        <v>20.8</v>
      </c>
      <c r="L95" s="259">
        <v>21.9</v>
      </c>
      <c r="M95" s="320">
        <v>95.4</v>
      </c>
      <c r="N95" s="320">
        <v>100.7</v>
      </c>
    </row>
    <row r="96" spans="1:14" ht="15" customHeight="1" x14ac:dyDescent="0.55000000000000004">
      <c r="A96" s="381"/>
      <c r="B96" s="365" t="s">
        <v>463</v>
      </c>
      <c r="C96" s="262">
        <v>189</v>
      </c>
      <c r="D96" s="262">
        <v>195.5</v>
      </c>
      <c r="E96" s="262">
        <v>189</v>
      </c>
      <c r="F96" s="262">
        <v>195.5</v>
      </c>
      <c r="G96" s="259">
        <v>0.7</v>
      </c>
      <c r="H96" s="259">
        <v>0.8</v>
      </c>
      <c r="I96" s="259">
        <v>0.7</v>
      </c>
      <c r="J96" s="259">
        <v>0.8</v>
      </c>
      <c r="K96" s="321">
        <v>17.600000000000001</v>
      </c>
      <c r="L96" s="259">
        <v>18.600000000000001</v>
      </c>
      <c r="M96" s="320">
        <v>84.6</v>
      </c>
      <c r="N96" s="320">
        <v>89.3</v>
      </c>
    </row>
    <row r="97" spans="1:14" ht="15" customHeight="1" x14ac:dyDescent="0.55000000000000004">
      <c r="A97" s="153"/>
      <c r="B97" s="319" t="s">
        <v>21</v>
      </c>
      <c r="C97" s="258"/>
      <c r="D97" s="258"/>
      <c r="E97" s="258">
        <f t="shared" ref="E97:N97" si="5">E92+E60+E88+E61+E70+E71</f>
        <v>615</v>
      </c>
      <c r="F97" s="258">
        <f t="shared" si="5"/>
        <v>726.5</v>
      </c>
      <c r="G97" s="258">
        <f t="shared" si="5"/>
        <v>10.77</v>
      </c>
      <c r="H97" s="258">
        <f t="shared" si="5"/>
        <v>14.594999999999999</v>
      </c>
      <c r="I97" s="258">
        <f t="shared" si="5"/>
        <v>9.6749999999999989</v>
      </c>
      <c r="J97" s="258">
        <f t="shared" si="5"/>
        <v>16.3</v>
      </c>
      <c r="K97" s="258">
        <f t="shared" si="5"/>
        <v>83.53</v>
      </c>
      <c r="L97" s="258">
        <f t="shared" si="5"/>
        <v>107.49000000000001</v>
      </c>
      <c r="M97" s="258">
        <f t="shared" si="5"/>
        <v>593.29000000000008</v>
      </c>
      <c r="N97" s="258">
        <f t="shared" si="5"/>
        <v>778.34</v>
      </c>
    </row>
    <row r="98" spans="1:14" ht="15" customHeight="1" x14ac:dyDescent="0.55000000000000004">
      <c r="A98" s="153"/>
      <c r="B98" s="301" t="s">
        <v>26</v>
      </c>
      <c r="C98" s="266"/>
      <c r="D98" s="266"/>
      <c r="E98" s="266"/>
      <c r="F98" s="320"/>
      <c r="G98" s="165"/>
      <c r="H98" s="165"/>
      <c r="I98" s="165"/>
      <c r="J98" s="165"/>
      <c r="K98" s="165"/>
      <c r="L98" s="165"/>
      <c r="M98" s="165"/>
      <c r="N98" s="165"/>
    </row>
    <row r="99" spans="1:14" ht="15.75" customHeight="1" x14ac:dyDescent="0.55000000000000004">
      <c r="A99" s="632" t="s">
        <v>353</v>
      </c>
      <c r="B99" s="192" t="s">
        <v>27</v>
      </c>
      <c r="C99" s="84">
        <v>23</v>
      </c>
      <c r="D99" s="84">
        <v>23</v>
      </c>
      <c r="E99" s="292">
        <v>23</v>
      </c>
      <c r="F99" s="292">
        <v>23</v>
      </c>
      <c r="G99" s="110">
        <v>1.56</v>
      </c>
      <c r="H99" s="110">
        <v>1.56</v>
      </c>
      <c r="I99" s="110">
        <v>0.19</v>
      </c>
      <c r="J99" s="110">
        <v>0.19</v>
      </c>
      <c r="K99" s="110">
        <v>11.59</v>
      </c>
      <c r="L99" s="110">
        <v>11.59</v>
      </c>
      <c r="M99" s="110">
        <v>54.38</v>
      </c>
      <c r="N99" s="110">
        <v>54.38</v>
      </c>
    </row>
    <row r="100" spans="1:14" ht="15" customHeight="1" x14ac:dyDescent="0.55000000000000004">
      <c r="A100" s="634"/>
      <c r="B100" s="192" t="s">
        <v>28</v>
      </c>
      <c r="C100" s="84">
        <v>40</v>
      </c>
      <c r="D100" s="84">
        <v>50</v>
      </c>
      <c r="E100" s="258">
        <v>40</v>
      </c>
      <c r="F100" s="258">
        <v>50</v>
      </c>
      <c r="G100" s="110">
        <v>2.2200000000000002</v>
      </c>
      <c r="H100" s="110">
        <v>2.78</v>
      </c>
      <c r="I100" s="110">
        <v>0.45</v>
      </c>
      <c r="J100" s="110">
        <v>0.56000000000000005</v>
      </c>
      <c r="K100" s="110">
        <v>19.68</v>
      </c>
      <c r="L100" s="110">
        <v>24.6</v>
      </c>
      <c r="M100" s="110">
        <v>91.66</v>
      </c>
      <c r="N100" s="110">
        <v>114.58</v>
      </c>
    </row>
    <row r="101" spans="1:14" ht="15" customHeight="1" x14ac:dyDescent="0.55000000000000004">
      <c r="A101" s="635"/>
      <c r="B101" s="192" t="s">
        <v>29</v>
      </c>
      <c r="C101" s="179">
        <v>3</v>
      </c>
      <c r="D101" s="179">
        <v>3</v>
      </c>
      <c r="E101" s="292">
        <v>3</v>
      </c>
      <c r="F101" s="292">
        <v>3</v>
      </c>
      <c r="G101" s="110"/>
      <c r="H101" s="110"/>
      <c r="I101" s="110"/>
      <c r="J101" s="110"/>
      <c r="K101" s="110"/>
      <c r="L101" s="110"/>
      <c r="M101" s="110"/>
      <c r="N101" s="110"/>
    </row>
    <row r="102" spans="1:14" ht="15" customHeight="1" x14ac:dyDescent="0.55000000000000004">
      <c r="A102" s="382"/>
      <c r="B102" s="192" t="s">
        <v>21</v>
      </c>
      <c r="C102" s="84"/>
      <c r="D102" s="84"/>
      <c r="E102" s="292">
        <f>E99+E100+E101</f>
        <v>66</v>
      </c>
      <c r="F102" s="292">
        <f>F99+F100+F101</f>
        <v>76</v>
      </c>
      <c r="G102" s="110">
        <f>G99+G100</f>
        <v>3.7800000000000002</v>
      </c>
      <c r="H102" s="110">
        <f t="shared" ref="H102:N102" si="6">H99+H100</f>
        <v>4.34</v>
      </c>
      <c r="I102" s="110">
        <f t="shared" si="6"/>
        <v>0.64</v>
      </c>
      <c r="J102" s="110">
        <f t="shared" si="6"/>
        <v>0.75</v>
      </c>
      <c r="K102" s="110">
        <f t="shared" si="6"/>
        <v>31.27</v>
      </c>
      <c r="L102" s="110">
        <f t="shared" si="6"/>
        <v>36.19</v>
      </c>
      <c r="M102" s="110">
        <f t="shared" si="6"/>
        <v>146.04</v>
      </c>
      <c r="N102" s="110">
        <f t="shared" si="6"/>
        <v>168.96</v>
      </c>
    </row>
    <row r="103" spans="1:14" ht="15" customHeight="1" x14ac:dyDescent="0.55000000000000004">
      <c r="A103" s="351"/>
      <c r="B103" s="301" t="s">
        <v>30</v>
      </c>
      <c r="C103" s="262"/>
      <c r="D103" s="262"/>
      <c r="E103" s="311">
        <f t="shared" ref="E103:N103" si="7">E102+E97+E50+E20+E14</f>
        <v>1771</v>
      </c>
      <c r="F103" s="311">
        <f t="shared" si="7"/>
        <v>2074.5</v>
      </c>
      <c r="G103" s="311">
        <f t="shared" si="7"/>
        <v>43.326666666666668</v>
      </c>
      <c r="H103" s="311">
        <f t="shared" si="7"/>
        <v>54.811666666666675</v>
      </c>
      <c r="I103" s="311">
        <f t="shared" si="7"/>
        <v>45.248333333333335</v>
      </c>
      <c r="J103" s="311">
        <f t="shared" si="7"/>
        <v>62.983333333333334</v>
      </c>
      <c r="K103" s="311">
        <f t="shared" si="7"/>
        <v>203.21666666666667</v>
      </c>
      <c r="L103" s="311">
        <f t="shared" si="7"/>
        <v>248.60666666666668</v>
      </c>
      <c r="M103" s="311">
        <f t="shared" si="7"/>
        <v>1445.2966666666669</v>
      </c>
      <c r="N103" s="311">
        <f t="shared" si="7"/>
        <v>1876.3566666666668</v>
      </c>
    </row>
    <row r="104" spans="1:14" ht="15" customHeight="1" x14ac:dyDescent="0.55000000000000004">
      <c r="A104" s="355"/>
      <c r="B104" s="322" t="s">
        <v>396</v>
      </c>
      <c r="C104" s="322"/>
      <c r="D104" s="322"/>
      <c r="E104" s="322"/>
      <c r="F104" s="323"/>
      <c r="G104" s="156">
        <v>42</v>
      </c>
      <c r="H104" s="156">
        <v>54</v>
      </c>
      <c r="I104" s="156">
        <v>47</v>
      </c>
      <c r="J104" s="156">
        <v>60</v>
      </c>
      <c r="K104" s="156">
        <v>203</v>
      </c>
      <c r="L104" s="156">
        <v>261</v>
      </c>
      <c r="M104" s="156">
        <v>1400</v>
      </c>
      <c r="N104" s="156">
        <v>1800</v>
      </c>
    </row>
    <row r="105" spans="1:14" ht="16.5" customHeight="1" x14ac:dyDescent="0.55000000000000004">
      <c r="A105" s="383"/>
      <c r="B105" s="324" t="s">
        <v>177</v>
      </c>
      <c r="C105" s="324"/>
      <c r="D105" s="324"/>
      <c r="E105" s="324"/>
      <c r="F105" s="325"/>
      <c r="G105" s="326">
        <f t="shared" ref="G105:N105" si="8">G103*100/G104</f>
        <v>103.15873015873017</v>
      </c>
      <c r="H105" s="326">
        <f t="shared" si="8"/>
        <v>101.5030864197531</v>
      </c>
      <c r="I105" s="326">
        <f t="shared" si="8"/>
        <v>96.273049645390088</v>
      </c>
      <c r="J105" s="326">
        <f t="shared" si="8"/>
        <v>104.97222222222221</v>
      </c>
      <c r="K105" s="326">
        <f t="shared" si="8"/>
        <v>100.10673234811166</v>
      </c>
      <c r="L105" s="326">
        <f t="shared" si="8"/>
        <v>95.251596424010216</v>
      </c>
      <c r="M105" s="326">
        <f t="shared" si="8"/>
        <v>103.23547619047621</v>
      </c>
      <c r="N105" s="326">
        <f t="shared" si="8"/>
        <v>104.24203703703705</v>
      </c>
    </row>
    <row r="106" spans="1:14" ht="17.25" customHeight="1" x14ac:dyDescent="0.55000000000000004">
      <c r="A106" s="383"/>
      <c r="B106" s="327" t="s">
        <v>384</v>
      </c>
      <c r="C106" s="327"/>
      <c r="D106" s="327"/>
      <c r="E106" s="327"/>
      <c r="F106" s="328"/>
      <c r="G106" s="311">
        <f>G105-100</f>
        <v>3.1587301587301653</v>
      </c>
      <c r="H106" s="311">
        <f t="shared" ref="H106:N106" si="9">H105-100</f>
        <v>1.5030864197531031</v>
      </c>
      <c r="I106" s="311">
        <f t="shared" si="9"/>
        <v>-3.7269503546099116</v>
      </c>
      <c r="J106" s="311">
        <f t="shared" si="9"/>
        <v>4.9722222222222143</v>
      </c>
      <c r="K106" s="311">
        <f t="shared" si="9"/>
        <v>0.1067323481116631</v>
      </c>
      <c r="L106" s="311">
        <f t="shared" si="9"/>
        <v>-4.7484035759897836</v>
      </c>
      <c r="M106" s="311">
        <f t="shared" si="9"/>
        <v>3.2354761904762057</v>
      </c>
      <c r="N106" s="311">
        <f t="shared" si="9"/>
        <v>4.2420370370370506</v>
      </c>
    </row>
    <row r="107" spans="1:14" ht="14.25" customHeight="1" x14ac:dyDescent="0.55000000000000004">
      <c r="A107" s="384"/>
      <c r="B107" s="155" t="s">
        <v>397</v>
      </c>
      <c r="C107" s="664" t="s">
        <v>406</v>
      </c>
      <c r="D107" s="665"/>
      <c r="E107" s="665"/>
      <c r="F107" s="665"/>
      <c r="G107" s="665"/>
      <c r="H107" s="665"/>
      <c r="I107" s="665"/>
      <c r="J107" s="666"/>
      <c r="K107" s="667" t="s">
        <v>407</v>
      </c>
      <c r="L107" s="668"/>
      <c r="M107" s="668"/>
      <c r="N107" s="668"/>
    </row>
    <row r="108" spans="1:14" ht="20.25" customHeight="1" x14ac:dyDescent="0.55000000000000004">
      <c r="A108" s="384"/>
      <c r="B108" s="334" t="s">
        <v>164</v>
      </c>
      <c r="C108" s="335" t="s">
        <v>400</v>
      </c>
      <c r="D108" s="335" t="s">
        <v>401</v>
      </c>
      <c r="E108" s="336">
        <f>E14</f>
        <v>350</v>
      </c>
      <c r="F108" s="336">
        <f>F14</f>
        <v>422</v>
      </c>
      <c r="G108" s="337"/>
      <c r="H108" s="337"/>
      <c r="I108" s="337"/>
      <c r="J108" s="337"/>
      <c r="K108" s="335" t="s">
        <v>408</v>
      </c>
      <c r="L108" s="335" t="s">
        <v>409</v>
      </c>
      <c r="M108" s="336">
        <f>M14</f>
        <v>236</v>
      </c>
      <c r="N108" s="336">
        <f>N14</f>
        <v>375.5</v>
      </c>
    </row>
    <row r="109" spans="1:14" ht="20.25" customHeight="1" x14ac:dyDescent="0.55000000000000004">
      <c r="A109" s="384"/>
      <c r="B109" s="334" t="s">
        <v>398</v>
      </c>
      <c r="C109" s="335" t="s">
        <v>402</v>
      </c>
      <c r="D109" s="335" t="s">
        <v>402</v>
      </c>
      <c r="E109" s="336">
        <f>E20</f>
        <v>200</v>
      </c>
      <c r="F109" s="336">
        <f>F20</f>
        <v>200</v>
      </c>
      <c r="G109" s="337"/>
      <c r="H109" s="337"/>
      <c r="I109" s="337"/>
      <c r="J109" s="337"/>
      <c r="K109" s="335" t="s">
        <v>411</v>
      </c>
      <c r="L109" s="335" t="s">
        <v>410</v>
      </c>
      <c r="M109" s="336">
        <f>M20</f>
        <v>75.666666666666671</v>
      </c>
      <c r="N109" s="336">
        <f>N20</f>
        <v>75.666666666666671</v>
      </c>
    </row>
    <row r="110" spans="1:14" ht="20.25" customHeight="1" x14ac:dyDescent="0.55000000000000004">
      <c r="A110" s="384"/>
      <c r="B110" s="334" t="s">
        <v>166</v>
      </c>
      <c r="C110" s="335" t="s">
        <v>403</v>
      </c>
      <c r="D110" s="335" t="s">
        <v>404</v>
      </c>
      <c r="E110" s="336">
        <f>E50</f>
        <v>540</v>
      </c>
      <c r="F110" s="336">
        <f>F50</f>
        <v>650</v>
      </c>
      <c r="G110" s="337"/>
      <c r="H110" s="337"/>
      <c r="I110" s="337"/>
      <c r="J110" s="337"/>
      <c r="K110" s="335" t="s">
        <v>413</v>
      </c>
      <c r="L110" s="335" t="s">
        <v>414</v>
      </c>
      <c r="M110" s="336">
        <f>M50</f>
        <v>394.3</v>
      </c>
      <c r="N110" s="336">
        <f>N50</f>
        <v>477.89000000000004</v>
      </c>
    </row>
    <row r="111" spans="1:14" ht="24.75" customHeight="1" x14ac:dyDescent="0.55000000000000004">
      <c r="A111" s="384"/>
      <c r="B111" s="334" t="s">
        <v>399</v>
      </c>
      <c r="C111" s="335" t="s">
        <v>401</v>
      </c>
      <c r="D111" s="335" t="s">
        <v>405</v>
      </c>
      <c r="E111" s="336">
        <f>E97</f>
        <v>615</v>
      </c>
      <c r="F111" s="336">
        <f>F97</f>
        <v>726.5</v>
      </c>
      <c r="G111" s="156"/>
      <c r="H111" s="156"/>
      <c r="I111" s="156"/>
      <c r="J111" s="156"/>
      <c r="K111" s="335" t="s">
        <v>412</v>
      </c>
      <c r="L111" s="335" t="s">
        <v>415</v>
      </c>
      <c r="M111" s="336">
        <f>M97</f>
        <v>593.29000000000008</v>
      </c>
      <c r="N111" s="336">
        <f>N97</f>
        <v>778.34</v>
      </c>
    </row>
    <row r="112" spans="1:14" ht="20.25" customHeight="1" x14ac:dyDescent="0.55000000000000004">
      <c r="A112" s="384"/>
      <c r="B112" s="659" t="s">
        <v>473</v>
      </c>
      <c r="C112" s="338"/>
      <c r="D112" s="338"/>
      <c r="E112" s="339">
        <f>E103</f>
        <v>1771</v>
      </c>
      <c r="F112" s="339">
        <f>F103</f>
        <v>2074.5</v>
      </c>
      <c r="G112" s="337"/>
      <c r="H112" s="337"/>
      <c r="I112" s="337"/>
      <c r="J112" s="337"/>
      <c r="K112" s="335" t="s">
        <v>474</v>
      </c>
      <c r="L112" s="335" t="s">
        <v>475</v>
      </c>
      <c r="M112" s="340">
        <f>M103</f>
        <v>1445.2966666666669</v>
      </c>
      <c r="N112" s="340">
        <f>N103</f>
        <v>1876.3566666666668</v>
      </c>
    </row>
    <row r="113" spans="1:14" ht="20.25" customHeight="1" x14ac:dyDescent="0.55000000000000004">
      <c r="A113" s="384"/>
      <c r="B113" s="660"/>
      <c r="C113" s="661" t="s">
        <v>384</v>
      </c>
      <c r="D113" s="662"/>
      <c r="E113" s="662"/>
      <c r="F113" s="662"/>
      <c r="G113" s="662"/>
      <c r="H113" s="662"/>
      <c r="I113" s="662"/>
      <c r="J113" s="663"/>
      <c r="K113" s="337"/>
      <c r="L113" s="337"/>
      <c r="M113" s="341">
        <f>M106</f>
        <v>3.2354761904762057</v>
      </c>
      <c r="N113" s="341">
        <f>N106</f>
        <v>4.2420370370370506</v>
      </c>
    </row>
    <row r="114" spans="1:14" x14ac:dyDescent="0.55000000000000004">
      <c r="A114" s="1"/>
      <c r="B114" s="1"/>
      <c r="E114" s="1"/>
      <c r="F114" s="1"/>
    </row>
  </sheetData>
  <mergeCells count="17">
    <mergeCell ref="B112:B113"/>
    <mergeCell ref="C113:J113"/>
    <mergeCell ref="C107:J107"/>
    <mergeCell ref="K107:N107"/>
    <mergeCell ref="A99:A101"/>
    <mergeCell ref="A1:A3"/>
    <mergeCell ref="G3:H3"/>
    <mergeCell ref="I3:J3"/>
    <mergeCell ref="K3:L3"/>
    <mergeCell ref="C1:F2"/>
    <mergeCell ref="B1:B3"/>
    <mergeCell ref="G1:L2"/>
    <mergeCell ref="C62:C63"/>
    <mergeCell ref="D62:D63"/>
    <mergeCell ref="E80:E84"/>
    <mergeCell ref="F80:F84"/>
    <mergeCell ref="M1:N3"/>
  </mergeCells>
  <pageMargins left="0" right="0" top="0" bottom="0" header="0" footer="0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9"/>
  <sheetViews>
    <sheetView view="pageBreakPreview" topLeftCell="A68" zoomScale="90" zoomScaleNormal="100" zoomScaleSheetLayoutView="90" workbookViewId="0">
      <selection activeCell="H93" sqref="H93"/>
    </sheetView>
  </sheetViews>
  <sheetFormatPr defaultRowHeight="38.25" x14ac:dyDescent="0.55000000000000004"/>
  <cols>
    <col min="1" max="1" width="14.7109375" style="5" customWidth="1"/>
    <col min="2" max="2" width="53.7109375" style="1" customWidth="1"/>
    <col min="3" max="14" width="8.7109375" style="1" customWidth="1"/>
    <col min="15" max="16384" width="9.140625" style="1"/>
  </cols>
  <sheetData>
    <row r="1" spans="1:14" ht="15" customHeight="1" x14ac:dyDescent="0.55000000000000004">
      <c r="A1" s="684" t="s">
        <v>90</v>
      </c>
      <c r="B1" s="687" t="s">
        <v>529</v>
      </c>
      <c r="C1" s="678" t="s">
        <v>168</v>
      </c>
      <c r="D1" s="690"/>
      <c r="E1" s="690"/>
      <c r="F1" s="691"/>
      <c r="G1" s="686" t="s">
        <v>0</v>
      </c>
      <c r="H1" s="686"/>
      <c r="I1" s="686"/>
      <c r="J1" s="686"/>
      <c r="K1" s="686"/>
      <c r="L1" s="686"/>
      <c r="M1" s="678" t="s">
        <v>175</v>
      </c>
      <c r="N1" s="679"/>
    </row>
    <row r="2" spans="1:14" ht="6" customHeight="1" x14ac:dyDescent="0.55000000000000004">
      <c r="A2" s="685"/>
      <c r="B2" s="688"/>
      <c r="C2" s="692"/>
      <c r="D2" s="693"/>
      <c r="E2" s="693"/>
      <c r="F2" s="694"/>
      <c r="G2" s="686"/>
      <c r="H2" s="686"/>
      <c r="I2" s="686"/>
      <c r="J2" s="686"/>
      <c r="K2" s="686"/>
      <c r="L2" s="686"/>
      <c r="M2" s="680"/>
      <c r="N2" s="681"/>
    </row>
    <row r="3" spans="1:14" ht="25.5" customHeight="1" x14ac:dyDescent="0.55000000000000004">
      <c r="A3" s="685"/>
      <c r="B3" s="689"/>
      <c r="C3" s="579" t="s">
        <v>1</v>
      </c>
      <c r="D3" s="579" t="s">
        <v>2</v>
      </c>
      <c r="E3" s="579" t="s">
        <v>1</v>
      </c>
      <c r="F3" s="579" t="s">
        <v>2</v>
      </c>
      <c r="G3" s="684" t="s">
        <v>139</v>
      </c>
      <c r="H3" s="684"/>
      <c r="I3" s="684" t="s">
        <v>4</v>
      </c>
      <c r="J3" s="686"/>
      <c r="K3" s="686" t="s">
        <v>3</v>
      </c>
      <c r="L3" s="686"/>
      <c r="M3" s="682"/>
      <c r="N3" s="683"/>
    </row>
    <row r="4" spans="1:14" ht="15" customHeight="1" thickBot="1" x14ac:dyDescent="0.6">
      <c r="A4" s="351"/>
      <c r="B4" s="155" t="s">
        <v>5</v>
      </c>
      <c r="C4" s="351" t="s">
        <v>135</v>
      </c>
      <c r="D4" s="351" t="s">
        <v>136</v>
      </c>
      <c r="E4" s="351" t="s">
        <v>137</v>
      </c>
      <c r="F4" s="351" t="s">
        <v>137</v>
      </c>
      <c r="G4" s="351" t="s">
        <v>1</v>
      </c>
      <c r="H4" s="351" t="s">
        <v>2</v>
      </c>
      <c r="I4" s="351" t="s">
        <v>1</v>
      </c>
      <c r="J4" s="351" t="s">
        <v>2</v>
      </c>
      <c r="K4" s="351" t="s">
        <v>1</v>
      </c>
      <c r="L4" s="351" t="s">
        <v>2</v>
      </c>
      <c r="M4" s="351" t="s">
        <v>1</v>
      </c>
      <c r="N4" s="351" t="s">
        <v>2</v>
      </c>
    </row>
    <row r="5" spans="1:14" ht="15" customHeight="1" thickBot="1" x14ac:dyDescent="0.6">
      <c r="A5" s="447" t="s">
        <v>98</v>
      </c>
      <c r="B5" s="448" t="s">
        <v>272</v>
      </c>
      <c r="C5" s="266"/>
      <c r="D5" s="266"/>
      <c r="E5" s="266">
        <v>150</v>
      </c>
      <c r="F5" s="266">
        <v>180</v>
      </c>
      <c r="G5" s="376">
        <v>7.68</v>
      </c>
      <c r="H5" s="376">
        <v>9.2200000000000006</v>
      </c>
      <c r="I5" s="376">
        <v>14.4</v>
      </c>
      <c r="J5" s="376">
        <v>17.28</v>
      </c>
      <c r="K5" s="449">
        <v>9.5</v>
      </c>
      <c r="L5" s="376">
        <v>11.4</v>
      </c>
      <c r="M5" s="376">
        <v>168.8</v>
      </c>
      <c r="N5" s="450">
        <v>202.56</v>
      </c>
    </row>
    <row r="6" spans="1:14" ht="15" customHeight="1" x14ac:dyDescent="0.55000000000000004">
      <c r="A6" s="447" t="s">
        <v>99</v>
      </c>
      <c r="B6" s="301" t="s">
        <v>220</v>
      </c>
      <c r="C6" s="258"/>
      <c r="D6" s="258"/>
      <c r="E6" s="258">
        <v>10</v>
      </c>
      <c r="F6" s="258">
        <v>20</v>
      </c>
      <c r="G6" s="101">
        <v>0.7</v>
      </c>
      <c r="H6" s="101">
        <v>1.5</v>
      </c>
      <c r="I6" s="101">
        <v>0.3</v>
      </c>
      <c r="J6" s="101">
        <v>0.5</v>
      </c>
      <c r="K6" s="101">
        <v>5.5</v>
      </c>
      <c r="L6" s="101">
        <v>10.9</v>
      </c>
      <c r="M6" s="101">
        <v>27.1</v>
      </c>
      <c r="N6" s="101">
        <v>54.2</v>
      </c>
    </row>
    <row r="7" spans="1:14" ht="15" customHeight="1" thickBot="1" x14ac:dyDescent="0.6">
      <c r="A7" s="447"/>
      <c r="B7" s="119" t="s">
        <v>11</v>
      </c>
      <c r="C7" s="84">
        <v>3</v>
      </c>
      <c r="D7" s="84">
        <v>4</v>
      </c>
      <c r="E7" s="84">
        <v>3</v>
      </c>
      <c r="F7" s="84">
        <v>4</v>
      </c>
      <c r="G7" s="297"/>
      <c r="H7" s="297"/>
      <c r="I7" s="297"/>
      <c r="J7" s="297"/>
      <c r="K7" s="297"/>
      <c r="L7" s="297"/>
      <c r="M7" s="297"/>
      <c r="N7" s="297"/>
    </row>
    <row r="8" spans="1:14" ht="15" customHeight="1" thickBot="1" x14ac:dyDescent="0.6">
      <c r="A8" s="447"/>
      <c r="B8" s="508" t="s">
        <v>40</v>
      </c>
      <c r="C8" s="258">
        <v>18</v>
      </c>
      <c r="D8" s="258">
        <v>21</v>
      </c>
      <c r="E8" s="258">
        <v>18</v>
      </c>
      <c r="F8" s="258">
        <v>21</v>
      </c>
      <c r="G8" s="297"/>
      <c r="H8" s="377"/>
      <c r="I8" s="377"/>
      <c r="J8" s="377"/>
      <c r="K8" s="620"/>
      <c r="L8" s="377"/>
      <c r="M8" s="377"/>
      <c r="N8" s="621"/>
    </row>
    <row r="9" spans="1:14" ht="15" customHeight="1" x14ac:dyDescent="0.55000000000000004">
      <c r="A9" s="447"/>
      <c r="B9" s="188" t="s">
        <v>48</v>
      </c>
      <c r="C9" s="84">
        <v>11</v>
      </c>
      <c r="D9" s="84">
        <v>11</v>
      </c>
      <c r="E9" s="84">
        <v>9.24</v>
      </c>
      <c r="F9" s="84">
        <v>9.24</v>
      </c>
      <c r="G9" s="297"/>
      <c r="H9" s="297"/>
      <c r="I9" s="297"/>
      <c r="J9" s="297"/>
      <c r="K9" s="297"/>
      <c r="L9" s="297"/>
      <c r="M9" s="297"/>
      <c r="N9" s="297"/>
    </row>
    <row r="10" spans="1:14" ht="15" customHeight="1" x14ac:dyDescent="0.55000000000000004">
      <c r="A10" s="447"/>
      <c r="B10" s="119" t="s">
        <v>43</v>
      </c>
      <c r="C10" s="84">
        <v>8</v>
      </c>
      <c r="D10" s="84">
        <v>12</v>
      </c>
      <c r="E10" s="84">
        <v>8</v>
      </c>
      <c r="F10" s="84">
        <v>12</v>
      </c>
      <c r="G10" s="297"/>
      <c r="H10" s="297"/>
      <c r="I10" s="297"/>
      <c r="J10" s="297"/>
      <c r="K10" s="297"/>
      <c r="L10" s="297"/>
      <c r="M10" s="297"/>
      <c r="N10" s="297"/>
    </row>
    <row r="11" spans="1:14" ht="15" customHeight="1" x14ac:dyDescent="0.55000000000000004">
      <c r="A11" s="353"/>
      <c r="B11" s="188" t="s">
        <v>194</v>
      </c>
      <c r="C11" s="84">
        <v>10</v>
      </c>
      <c r="D11" s="84">
        <v>20</v>
      </c>
      <c r="E11" s="84">
        <v>10</v>
      </c>
      <c r="F11" s="84">
        <v>20</v>
      </c>
      <c r="G11" s="110"/>
      <c r="H11" s="110"/>
      <c r="I11" s="110"/>
      <c r="J11" s="110"/>
      <c r="K11" s="110"/>
      <c r="L11" s="110"/>
      <c r="M11" s="110"/>
      <c r="N11" s="110"/>
    </row>
    <row r="12" spans="1:14" ht="15" customHeight="1" x14ac:dyDescent="0.55000000000000004">
      <c r="A12" s="353"/>
      <c r="B12" s="188" t="s">
        <v>47</v>
      </c>
      <c r="C12" s="84">
        <v>80</v>
      </c>
      <c r="D12" s="84">
        <v>110</v>
      </c>
      <c r="E12" s="84">
        <v>80</v>
      </c>
      <c r="F12" s="84">
        <v>110</v>
      </c>
      <c r="G12" s="110"/>
      <c r="H12" s="110"/>
      <c r="I12" s="110"/>
      <c r="J12" s="110"/>
      <c r="K12" s="110"/>
      <c r="L12" s="110"/>
      <c r="M12" s="110"/>
      <c r="N12" s="110"/>
    </row>
    <row r="13" spans="1:14" ht="15" customHeight="1" x14ac:dyDescent="0.55000000000000004">
      <c r="A13" s="353"/>
      <c r="B13" s="188" t="s">
        <v>20</v>
      </c>
      <c r="C13" s="84">
        <v>4</v>
      </c>
      <c r="D13" s="84">
        <v>6</v>
      </c>
      <c r="E13" s="84">
        <v>4</v>
      </c>
      <c r="F13" s="84">
        <v>6</v>
      </c>
      <c r="G13" s="110"/>
      <c r="H13" s="110"/>
      <c r="I13" s="110"/>
      <c r="J13" s="110"/>
      <c r="K13" s="110"/>
      <c r="L13" s="110"/>
      <c r="M13" s="110"/>
      <c r="N13" s="110"/>
    </row>
    <row r="14" spans="1:14" ht="15" customHeight="1" thickBot="1" x14ac:dyDescent="0.6">
      <c r="A14" s="353"/>
      <c r="B14" s="188" t="s">
        <v>247</v>
      </c>
      <c r="C14" s="84">
        <v>0.02</v>
      </c>
      <c r="D14" s="84">
        <v>0.03</v>
      </c>
      <c r="E14" s="84">
        <v>0.02</v>
      </c>
      <c r="F14" s="84">
        <v>0.03</v>
      </c>
      <c r="G14" s="110"/>
      <c r="H14" s="110"/>
      <c r="I14" s="110"/>
      <c r="J14" s="110"/>
      <c r="K14" s="110"/>
      <c r="L14" s="110"/>
      <c r="M14" s="110"/>
      <c r="N14" s="110"/>
    </row>
    <row r="15" spans="1:14" ht="15" customHeight="1" thickBot="1" x14ac:dyDescent="0.6">
      <c r="A15" s="353" t="s">
        <v>100</v>
      </c>
      <c r="B15" s="296" t="s">
        <v>155</v>
      </c>
      <c r="C15" s="37"/>
      <c r="D15" s="37"/>
      <c r="E15" s="292">
        <v>150</v>
      </c>
      <c r="F15" s="292">
        <v>180</v>
      </c>
      <c r="G15" s="218">
        <v>3.3</v>
      </c>
      <c r="H15" s="218">
        <v>4.5</v>
      </c>
      <c r="I15" s="218">
        <v>1.2</v>
      </c>
      <c r="J15" s="218">
        <v>1.7</v>
      </c>
      <c r="K15" s="218">
        <v>4.7</v>
      </c>
      <c r="L15" s="218">
        <v>6.5</v>
      </c>
      <c r="M15" s="299">
        <v>45.6</v>
      </c>
      <c r="N15" s="299">
        <v>62.7</v>
      </c>
    </row>
    <row r="16" spans="1:14" ht="15" customHeight="1" x14ac:dyDescent="0.55000000000000004">
      <c r="A16" s="353"/>
      <c r="B16" s="300" t="s">
        <v>293</v>
      </c>
      <c r="C16" s="37">
        <v>150</v>
      </c>
      <c r="D16" s="37">
        <v>180</v>
      </c>
      <c r="E16" s="292">
        <v>150</v>
      </c>
      <c r="F16" s="292">
        <v>180</v>
      </c>
      <c r="G16" s="228"/>
      <c r="H16" s="228"/>
      <c r="I16" s="228"/>
      <c r="J16" s="228"/>
      <c r="K16" s="123"/>
      <c r="L16" s="228"/>
      <c r="M16" s="228"/>
      <c r="N16" s="228"/>
    </row>
    <row r="17" spans="1:14" ht="15" customHeight="1" x14ac:dyDescent="0.55000000000000004">
      <c r="A17" s="353" t="s">
        <v>101</v>
      </c>
      <c r="B17" s="296" t="s">
        <v>9</v>
      </c>
      <c r="C17" s="262"/>
      <c r="D17" s="262"/>
      <c r="E17" s="263">
        <v>41</v>
      </c>
      <c r="F17" s="263">
        <v>66</v>
      </c>
      <c r="G17" s="110">
        <v>2.6</v>
      </c>
      <c r="H17" s="110">
        <v>4.22</v>
      </c>
      <c r="I17" s="110">
        <v>8.8000000000000007</v>
      </c>
      <c r="J17" s="110">
        <v>14.7</v>
      </c>
      <c r="K17" s="110">
        <v>7.75</v>
      </c>
      <c r="L17" s="110">
        <v>12.4</v>
      </c>
      <c r="M17" s="110">
        <v>70.599999999999994</v>
      </c>
      <c r="N17" s="110">
        <v>166.7</v>
      </c>
    </row>
    <row r="18" spans="1:14" ht="15" customHeight="1" x14ac:dyDescent="0.55000000000000004">
      <c r="A18" s="353"/>
      <c r="B18" s="102" t="s">
        <v>10</v>
      </c>
      <c r="C18" s="37">
        <v>5</v>
      </c>
      <c r="D18" s="37">
        <v>8</v>
      </c>
      <c r="E18" s="37">
        <v>5</v>
      </c>
      <c r="F18" s="37">
        <v>8</v>
      </c>
      <c r="G18" s="110"/>
      <c r="H18" s="110"/>
      <c r="I18" s="110"/>
      <c r="J18" s="110"/>
      <c r="K18" s="110"/>
      <c r="L18" s="110"/>
      <c r="M18" s="110"/>
      <c r="N18" s="110"/>
    </row>
    <row r="19" spans="1:14" ht="15" customHeight="1" x14ac:dyDescent="0.55000000000000004">
      <c r="A19" s="353"/>
      <c r="B19" s="102" t="s">
        <v>11</v>
      </c>
      <c r="C19" s="37">
        <v>6</v>
      </c>
      <c r="D19" s="37">
        <v>8</v>
      </c>
      <c r="E19" s="37">
        <v>6</v>
      </c>
      <c r="F19" s="37">
        <v>8</v>
      </c>
      <c r="G19" s="101"/>
      <c r="H19" s="101"/>
      <c r="I19" s="101"/>
      <c r="J19" s="101"/>
      <c r="K19" s="101"/>
      <c r="L19" s="101"/>
      <c r="M19" s="101"/>
      <c r="N19" s="101"/>
    </row>
    <row r="20" spans="1:14" ht="15" customHeight="1" x14ac:dyDescent="0.55000000000000004">
      <c r="A20" s="353"/>
      <c r="B20" s="102" t="s">
        <v>12</v>
      </c>
      <c r="C20" s="37">
        <v>30</v>
      </c>
      <c r="D20" s="37">
        <v>50</v>
      </c>
      <c r="E20" s="37">
        <v>30</v>
      </c>
      <c r="F20" s="37">
        <v>50</v>
      </c>
      <c r="G20" s="110"/>
      <c r="H20" s="110"/>
      <c r="I20" s="110"/>
      <c r="J20" s="110"/>
      <c r="K20" s="110"/>
      <c r="L20" s="110"/>
      <c r="M20" s="110"/>
      <c r="N20" s="110"/>
    </row>
    <row r="21" spans="1:14" ht="15" customHeight="1" x14ac:dyDescent="0.55000000000000004">
      <c r="A21" s="353"/>
      <c r="B21" s="296" t="s">
        <v>21</v>
      </c>
      <c r="C21" s="118"/>
      <c r="D21" s="118"/>
      <c r="E21" s="354">
        <f>E6+E15+E17+E5</f>
        <v>351</v>
      </c>
      <c r="F21" s="354">
        <f>F6+F15+F17+F5</f>
        <v>446</v>
      </c>
      <c r="G21" s="354">
        <f>G6+G15+G17+G5</f>
        <v>14.28</v>
      </c>
      <c r="H21" s="354">
        <f t="shared" ref="H21:N21" si="0">H6+H15+H17+H5</f>
        <v>19.439999999999998</v>
      </c>
      <c r="I21" s="354">
        <f t="shared" si="0"/>
        <v>24.700000000000003</v>
      </c>
      <c r="J21" s="354">
        <f t="shared" si="0"/>
        <v>34.18</v>
      </c>
      <c r="K21" s="354">
        <f t="shared" si="0"/>
        <v>27.45</v>
      </c>
      <c r="L21" s="354">
        <f t="shared" si="0"/>
        <v>41.199999999999996</v>
      </c>
      <c r="M21" s="354">
        <f t="shared" si="0"/>
        <v>312.10000000000002</v>
      </c>
      <c r="N21" s="354">
        <f t="shared" si="0"/>
        <v>486.16</v>
      </c>
    </row>
    <row r="22" spans="1:14" ht="15" customHeight="1" thickBot="1" x14ac:dyDescent="0.6">
      <c r="A22" s="353"/>
      <c r="B22" s="155" t="s">
        <v>13</v>
      </c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</row>
    <row r="23" spans="1:14" ht="15" customHeight="1" thickBot="1" x14ac:dyDescent="0.6">
      <c r="A23" s="353" t="s">
        <v>294</v>
      </c>
      <c r="B23" s="314" t="s">
        <v>14</v>
      </c>
      <c r="C23" s="84">
        <v>200</v>
      </c>
      <c r="D23" s="84">
        <v>200</v>
      </c>
      <c r="E23" s="311">
        <v>200</v>
      </c>
      <c r="F23" s="311">
        <v>200</v>
      </c>
      <c r="G23" s="218">
        <f>(G24+G25+G26)/3</f>
        <v>0.56666666666666676</v>
      </c>
      <c r="H23" s="218">
        <f t="shared" ref="H23:N23" si="1">(H24+H25+H26)/3</f>
        <v>0.56666666666666676</v>
      </c>
      <c r="I23" s="218">
        <f t="shared" si="1"/>
        <v>0.13333333333333333</v>
      </c>
      <c r="J23" s="218">
        <f t="shared" si="1"/>
        <v>0.13333333333333333</v>
      </c>
      <c r="K23" s="218">
        <f t="shared" si="1"/>
        <v>17.866666666666664</v>
      </c>
      <c r="L23" s="218">
        <f t="shared" si="1"/>
        <v>17.866666666666664</v>
      </c>
      <c r="M23" s="218">
        <f t="shared" si="1"/>
        <v>75.666666666666671</v>
      </c>
      <c r="N23" s="218">
        <f t="shared" si="1"/>
        <v>75.666666666666671</v>
      </c>
    </row>
    <row r="24" spans="1:14" ht="15" customHeight="1" thickBot="1" x14ac:dyDescent="0.6">
      <c r="A24" s="353"/>
      <c r="B24" s="314" t="s">
        <v>465</v>
      </c>
      <c r="C24" s="84">
        <v>200</v>
      </c>
      <c r="D24" s="84">
        <v>200</v>
      </c>
      <c r="E24" s="311">
        <v>200</v>
      </c>
      <c r="F24" s="311">
        <v>200</v>
      </c>
      <c r="G24" s="356">
        <v>0.3</v>
      </c>
      <c r="H24" s="356">
        <v>0.3</v>
      </c>
      <c r="I24" s="356">
        <v>0</v>
      </c>
      <c r="J24" s="356">
        <v>0</v>
      </c>
      <c r="K24" s="356">
        <v>16.5</v>
      </c>
      <c r="L24" s="356">
        <v>16.5</v>
      </c>
      <c r="M24" s="356">
        <v>68</v>
      </c>
      <c r="N24" s="356">
        <v>68</v>
      </c>
    </row>
    <row r="25" spans="1:14" ht="15" customHeight="1" x14ac:dyDescent="0.55000000000000004">
      <c r="A25" s="353"/>
      <c r="B25" s="314" t="s">
        <v>466</v>
      </c>
      <c r="C25" s="84">
        <v>200</v>
      </c>
      <c r="D25" s="84">
        <v>200</v>
      </c>
      <c r="E25" s="311">
        <v>200</v>
      </c>
      <c r="F25" s="311">
        <v>200</v>
      </c>
      <c r="G25" s="356">
        <v>0.8</v>
      </c>
      <c r="H25" s="356">
        <v>0.8</v>
      </c>
      <c r="I25" s="356">
        <v>0.2</v>
      </c>
      <c r="J25" s="356">
        <v>0.2</v>
      </c>
      <c r="K25" s="356">
        <v>15.2</v>
      </c>
      <c r="L25" s="356">
        <v>15.2</v>
      </c>
      <c r="M25" s="356">
        <v>69</v>
      </c>
      <c r="N25" s="356">
        <v>69</v>
      </c>
    </row>
    <row r="26" spans="1:14" ht="15" customHeight="1" x14ac:dyDescent="0.55000000000000004">
      <c r="A26" s="353"/>
      <c r="B26" s="314" t="s">
        <v>467</v>
      </c>
      <c r="C26" s="84">
        <v>200</v>
      </c>
      <c r="D26" s="84">
        <v>200</v>
      </c>
      <c r="E26" s="311">
        <v>200</v>
      </c>
      <c r="F26" s="311">
        <v>200</v>
      </c>
      <c r="G26" s="276">
        <v>0.6</v>
      </c>
      <c r="H26" s="276">
        <v>0.6</v>
      </c>
      <c r="I26" s="276">
        <v>0.2</v>
      </c>
      <c r="J26" s="276">
        <v>0.2</v>
      </c>
      <c r="K26" s="276">
        <v>21.9</v>
      </c>
      <c r="L26" s="276">
        <v>21.9</v>
      </c>
      <c r="M26" s="276">
        <v>90</v>
      </c>
      <c r="N26" s="276">
        <v>90</v>
      </c>
    </row>
    <row r="27" spans="1:14" ht="15" customHeight="1" x14ac:dyDescent="0.55000000000000004">
      <c r="A27" s="353"/>
      <c r="B27" s="308" t="s">
        <v>21</v>
      </c>
      <c r="C27" s="262"/>
      <c r="D27" s="262"/>
      <c r="E27" s="262">
        <f t="shared" ref="E27:N27" si="2">E23</f>
        <v>200</v>
      </c>
      <c r="F27" s="262">
        <f t="shared" si="2"/>
        <v>200</v>
      </c>
      <c r="G27" s="37">
        <f t="shared" si="2"/>
        <v>0.56666666666666676</v>
      </c>
      <c r="H27" s="37">
        <f t="shared" si="2"/>
        <v>0.56666666666666676</v>
      </c>
      <c r="I27" s="37">
        <f t="shared" si="2"/>
        <v>0.13333333333333333</v>
      </c>
      <c r="J27" s="37">
        <f t="shared" si="2"/>
        <v>0.13333333333333333</v>
      </c>
      <c r="K27" s="37">
        <f t="shared" si="2"/>
        <v>17.866666666666664</v>
      </c>
      <c r="L27" s="37">
        <f t="shared" si="2"/>
        <v>17.866666666666664</v>
      </c>
      <c r="M27" s="37">
        <f t="shared" si="2"/>
        <v>75.666666666666671</v>
      </c>
      <c r="N27" s="37">
        <f t="shared" si="2"/>
        <v>75.666666666666671</v>
      </c>
    </row>
    <row r="28" spans="1:14" ht="15" customHeight="1" thickBot="1" x14ac:dyDescent="0.6">
      <c r="A28" s="353"/>
      <c r="B28" s="155" t="s">
        <v>15</v>
      </c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</row>
    <row r="29" spans="1:14" ht="32.25" customHeight="1" thickBot="1" x14ac:dyDescent="0.6">
      <c r="A29" s="353" t="s">
        <v>102</v>
      </c>
      <c r="B29" s="192" t="s">
        <v>534</v>
      </c>
      <c r="C29" s="303"/>
      <c r="D29" s="303"/>
      <c r="E29" s="156">
        <v>40</v>
      </c>
      <c r="F29" s="156">
        <v>60</v>
      </c>
      <c r="G29" s="304">
        <v>0.3</v>
      </c>
      <c r="H29" s="304">
        <v>0.5</v>
      </c>
      <c r="I29" s="304">
        <v>2.06</v>
      </c>
      <c r="J29" s="304">
        <v>3.09</v>
      </c>
      <c r="K29" s="305">
        <v>1.88</v>
      </c>
      <c r="L29" s="304">
        <v>2.82</v>
      </c>
      <c r="M29" s="304">
        <v>27.56</v>
      </c>
      <c r="N29" s="306">
        <v>41.34</v>
      </c>
    </row>
    <row r="30" spans="1:14" ht="15" customHeight="1" x14ac:dyDescent="0.55000000000000004">
      <c r="A30" s="353"/>
      <c r="B30" s="186" t="s">
        <v>533</v>
      </c>
      <c r="C30" s="175">
        <v>46</v>
      </c>
      <c r="D30" s="175">
        <v>65</v>
      </c>
      <c r="E30" s="81">
        <v>36.799999999999997</v>
      </c>
      <c r="F30" s="81">
        <v>52</v>
      </c>
      <c r="G30" s="81"/>
      <c r="H30" s="307"/>
      <c r="I30" s="307"/>
      <c r="J30" s="307"/>
      <c r="K30" s="307"/>
      <c r="L30" s="307"/>
      <c r="M30" s="307"/>
      <c r="N30" s="307"/>
    </row>
    <row r="31" spans="1:14" ht="15" customHeight="1" x14ac:dyDescent="0.55000000000000004">
      <c r="A31" s="353"/>
      <c r="B31" s="186" t="s">
        <v>183</v>
      </c>
      <c r="C31" s="175">
        <v>1</v>
      </c>
      <c r="D31" s="175">
        <v>2</v>
      </c>
      <c r="E31" s="81">
        <v>1</v>
      </c>
      <c r="F31" s="81">
        <v>2</v>
      </c>
      <c r="G31" s="81"/>
      <c r="H31" s="307"/>
      <c r="I31" s="307"/>
      <c r="J31" s="307"/>
      <c r="K31" s="307"/>
      <c r="L31" s="307"/>
      <c r="M31" s="307"/>
      <c r="N31" s="307"/>
    </row>
    <row r="32" spans="1:14" ht="15" customHeight="1" x14ac:dyDescent="0.55000000000000004">
      <c r="A32" s="353"/>
      <c r="B32" s="186" t="s">
        <v>275</v>
      </c>
      <c r="C32" s="175">
        <v>2</v>
      </c>
      <c r="D32" s="175">
        <v>3</v>
      </c>
      <c r="E32" s="81">
        <v>1.75</v>
      </c>
      <c r="F32" s="81">
        <v>2.65</v>
      </c>
      <c r="G32" s="81"/>
      <c r="H32" s="307"/>
      <c r="I32" s="307"/>
      <c r="J32" s="307"/>
      <c r="K32" s="307"/>
      <c r="L32" s="307"/>
      <c r="M32" s="307"/>
      <c r="N32" s="307"/>
    </row>
    <row r="33" spans="1:14" ht="15" customHeight="1" x14ac:dyDescent="0.55000000000000004">
      <c r="A33" s="353"/>
      <c r="B33" s="186" t="s">
        <v>274</v>
      </c>
      <c r="C33" s="175">
        <v>4</v>
      </c>
      <c r="D33" s="175">
        <v>4</v>
      </c>
      <c r="E33" s="81">
        <v>3.2</v>
      </c>
      <c r="F33" s="81">
        <v>3.2</v>
      </c>
      <c r="G33" s="81"/>
      <c r="H33" s="307"/>
      <c r="I33" s="307"/>
      <c r="J33" s="307"/>
      <c r="K33" s="307"/>
      <c r="L33" s="307"/>
      <c r="M33" s="307"/>
      <c r="N33" s="307"/>
    </row>
    <row r="34" spans="1:14" ht="15" customHeight="1" x14ac:dyDescent="0.55000000000000004">
      <c r="A34" s="353" t="s">
        <v>217</v>
      </c>
      <c r="B34" s="192" t="s">
        <v>345</v>
      </c>
      <c r="C34" s="258"/>
      <c r="D34" s="258"/>
      <c r="E34" s="309">
        <v>150</v>
      </c>
      <c r="F34" s="309">
        <v>180</v>
      </c>
      <c r="G34" s="297">
        <v>1.4</v>
      </c>
      <c r="H34" s="297">
        <v>1.6</v>
      </c>
      <c r="I34" s="297">
        <v>1.7</v>
      </c>
      <c r="J34" s="297">
        <v>2</v>
      </c>
      <c r="K34" s="297">
        <v>3.8</v>
      </c>
      <c r="L34" s="297">
        <v>4.5</v>
      </c>
      <c r="M34" s="297">
        <v>36</v>
      </c>
      <c r="N34" s="297">
        <v>43.2</v>
      </c>
    </row>
    <row r="35" spans="1:14" ht="15" customHeight="1" thickBot="1" x14ac:dyDescent="0.6">
      <c r="A35" s="353"/>
      <c r="B35" s="97" t="s">
        <v>179</v>
      </c>
      <c r="C35" s="228">
        <v>6.72</v>
      </c>
      <c r="D35" s="228">
        <v>7.56</v>
      </c>
      <c r="E35" s="228">
        <v>4.97</v>
      </c>
      <c r="F35" s="228">
        <v>5.59</v>
      </c>
      <c r="G35" s="189"/>
      <c r="H35" s="189"/>
      <c r="I35" s="189"/>
      <c r="J35" s="189"/>
      <c r="K35" s="189"/>
      <c r="L35" s="189"/>
      <c r="M35" s="189"/>
      <c r="N35" s="189"/>
    </row>
    <row r="36" spans="1:14" ht="15" customHeight="1" x14ac:dyDescent="0.55000000000000004">
      <c r="A36" s="353"/>
      <c r="B36" s="185" t="s">
        <v>205</v>
      </c>
      <c r="C36" s="84">
        <v>31</v>
      </c>
      <c r="D36" s="84">
        <v>36</v>
      </c>
      <c r="E36" s="615">
        <v>19.22</v>
      </c>
      <c r="F36" s="616">
        <v>22.32</v>
      </c>
      <c r="G36" s="189"/>
      <c r="H36" s="189"/>
      <c r="I36" s="189"/>
      <c r="J36" s="189"/>
      <c r="K36" s="189"/>
      <c r="L36" s="189"/>
      <c r="M36" s="189"/>
      <c r="N36" s="189"/>
    </row>
    <row r="37" spans="1:14" ht="15" customHeight="1" x14ac:dyDescent="0.55000000000000004">
      <c r="A37" s="353"/>
      <c r="B37" s="97" t="s">
        <v>178</v>
      </c>
      <c r="C37" s="189">
        <v>7.2</v>
      </c>
      <c r="D37" s="189">
        <v>8</v>
      </c>
      <c r="E37" s="189">
        <v>6.62</v>
      </c>
      <c r="F37" s="189">
        <v>7.36</v>
      </c>
      <c r="G37" s="189"/>
      <c r="H37" s="189"/>
      <c r="I37" s="189"/>
      <c r="J37" s="189"/>
      <c r="K37" s="189"/>
      <c r="L37" s="189"/>
      <c r="M37" s="189"/>
      <c r="N37" s="189"/>
    </row>
    <row r="38" spans="1:14" ht="15" customHeight="1" x14ac:dyDescent="0.55000000000000004">
      <c r="A38" s="353"/>
      <c r="B38" s="97" t="s">
        <v>181</v>
      </c>
      <c r="C38" s="228">
        <v>47.2</v>
      </c>
      <c r="D38" s="228">
        <v>52.64</v>
      </c>
      <c r="E38" s="123">
        <v>37.29</v>
      </c>
      <c r="F38" s="123">
        <v>41.74</v>
      </c>
      <c r="G38" s="189"/>
      <c r="H38" s="189"/>
      <c r="I38" s="189"/>
      <c r="J38" s="189"/>
      <c r="K38" s="189"/>
      <c r="L38" s="189"/>
      <c r="M38" s="189"/>
      <c r="N38" s="189"/>
    </row>
    <row r="39" spans="1:14" ht="15" customHeight="1" x14ac:dyDescent="0.55000000000000004">
      <c r="A39" s="353"/>
      <c r="B39" s="98" t="s">
        <v>45</v>
      </c>
      <c r="C39" s="118">
        <v>3</v>
      </c>
      <c r="D39" s="118">
        <v>3.35</v>
      </c>
      <c r="E39" s="118">
        <v>3</v>
      </c>
      <c r="F39" s="118">
        <v>3.35</v>
      </c>
      <c r="G39" s="189"/>
      <c r="H39" s="189"/>
      <c r="I39" s="189"/>
      <c r="J39" s="189"/>
      <c r="K39" s="189"/>
      <c r="L39" s="189"/>
      <c r="M39" s="189"/>
      <c r="N39" s="189"/>
    </row>
    <row r="40" spans="1:14" ht="15" customHeight="1" x14ac:dyDescent="0.55000000000000004">
      <c r="A40" s="353"/>
      <c r="B40" s="102" t="s">
        <v>19</v>
      </c>
      <c r="C40" s="84">
        <v>0.7</v>
      </c>
      <c r="D40" s="84">
        <v>1</v>
      </c>
      <c r="E40" s="84">
        <v>0.7</v>
      </c>
      <c r="F40" s="84">
        <v>1</v>
      </c>
      <c r="G40" s="189"/>
      <c r="H40" s="189"/>
      <c r="I40" s="189"/>
      <c r="J40" s="189"/>
      <c r="K40" s="189"/>
      <c r="L40" s="189"/>
      <c r="M40" s="189"/>
      <c r="N40" s="189"/>
    </row>
    <row r="41" spans="1:14" ht="15" customHeight="1" x14ac:dyDescent="0.55000000000000004">
      <c r="A41" s="353"/>
      <c r="B41" s="186" t="s">
        <v>183</v>
      </c>
      <c r="C41" s="84">
        <v>2</v>
      </c>
      <c r="D41" s="84">
        <v>2</v>
      </c>
      <c r="E41" s="84">
        <v>2</v>
      </c>
      <c r="F41" s="84">
        <v>2</v>
      </c>
      <c r="G41" s="189"/>
      <c r="H41" s="189"/>
      <c r="I41" s="189"/>
      <c r="J41" s="189"/>
      <c r="K41" s="189"/>
      <c r="L41" s="189"/>
      <c r="M41" s="189"/>
      <c r="N41" s="189"/>
    </row>
    <row r="42" spans="1:14" ht="15" customHeight="1" x14ac:dyDescent="0.55000000000000004">
      <c r="A42" s="353"/>
      <c r="B42" s="97" t="s">
        <v>11</v>
      </c>
      <c r="C42" s="37">
        <v>2</v>
      </c>
      <c r="D42" s="37">
        <v>2</v>
      </c>
      <c r="E42" s="37">
        <v>2</v>
      </c>
      <c r="F42" s="37">
        <v>2</v>
      </c>
      <c r="G42" s="189"/>
      <c r="H42" s="189"/>
      <c r="I42" s="189"/>
      <c r="J42" s="189"/>
      <c r="K42" s="189"/>
      <c r="L42" s="189"/>
      <c r="M42" s="189"/>
      <c r="N42" s="189"/>
    </row>
    <row r="43" spans="1:14" ht="15" customHeight="1" x14ac:dyDescent="0.55000000000000004">
      <c r="A43" s="353"/>
      <c r="B43" s="119" t="s">
        <v>274</v>
      </c>
      <c r="C43" s="84">
        <v>1</v>
      </c>
      <c r="D43" s="84">
        <v>1</v>
      </c>
      <c r="E43" s="84">
        <v>0.8</v>
      </c>
      <c r="F43" s="84">
        <v>0.8</v>
      </c>
      <c r="G43" s="189"/>
      <c r="H43" s="189"/>
      <c r="I43" s="189"/>
      <c r="J43" s="189"/>
      <c r="K43" s="189"/>
      <c r="L43" s="189"/>
      <c r="M43" s="189"/>
      <c r="N43" s="189"/>
    </row>
    <row r="44" spans="1:14" ht="15" customHeight="1" x14ac:dyDescent="0.55000000000000004">
      <c r="A44" s="353"/>
      <c r="B44" s="119" t="s">
        <v>275</v>
      </c>
      <c r="C44" s="84">
        <v>0.5</v>
      </c>
      <c r="D44" s="84">
        <v>0.55000000000000004</v>
      </c>
      <c r="E44" s="84">
        <v>0.44</v>
      </c>
      <c r="F44" s="84">
        <v>0.5</v>
      </c>
      <c r="G44" s="189"/>
      <c r="H44" s="189"/>
      <c r="I44" s="189"/>
      <c r="J44" s="189"/>
      <c r="K44" s="189"/>
      <c r="L44" s="189"/>
      <c r="M44" s="189"/>
      <c r="N44" s="189"/>
    </row>
    <row r="45" spans="1:14" ht="15" customHeight="1" x14ac:dyDescent="0.55000000000000004">
      <c r="A45" s="353" t="s">
        <v>103</v>
      </c>
      <c r="B45" s="308" t="s">
        <v>53</v>
      </c>
      <c r="C45" s="262"/>
      <c r="D45" s="262"/>
      <c r="E45" s="262">
        <v>150</v>
      </c>
      <c r="F45" s="262">
        <v>180</v>
      </c>
      <c r="G45" s="110">
        <v>10.3</v>
      </c>
      <c r="H45" s="110">
        <v>12.36</v>
      </c>
      <c r="I45" s="110">
        <v>11</v>
      </c>
      <c r="J45" s="110">
        <v>13.1</v>
      </c>
      <c r="K45" s="110">
        <v>27.5</v>
      </c>
      <c r="L45" s="110">
        <v>32.9</v>
      </c>
      <c r="M45" s="110">
        <v>376.8</v>
      </c>
      <c r="N45" s="110">
        <v>422</v>
      </c>
    </row>
    <row r="46" spans="1:14" ht="15" customHeight="1" x14ac:dyDescent="0.55000000000000004">
      <c r="A46" s="353"/>
      <c r="B46" s="185" t="s">
        <v>191</v>
      </c>
      <c r="C46" s="37">
        <v>50</v>
      </c>
      <c r="D46" s="92">
        <v>59</v>
      </c>
      <c r="E46" s="190">
        <v>31</v>
      </c>
      <c r="F46" s="190">
        <v>36.58</v>
      </c>
      <c r="G46" s="110"/>
      <c r="H46" s="110"/>
      <c r="I46" s="110"/>
      <c r="J46" s="110"/>
      <c r="K46" s="110"/>
      <c r="L46" s="110"/>
      <c r="M46" s="110"/>
      <c r="N46" s="110"/>
    </row>
    <row r="47" spans="1:14" ht="15" customHeight="1" x14ac:dyDescent="0.55000000000000004">
      <c r="A47" s="353"/>
      <c r="B47" s="185" t="s">
        <v>31</v>
      </c>
      <c r="C47" s="37">
        <v>27</v>
      </c>
      <c r="D47" s="37">
        <v>48</v>
      </c>
      <c r="E47" s="37">
        <v>27</v>
      </c>
      <c r="F47" s="37">
        <v>48</v>
      </c>
      <c r="G47" s="110"/>
      <c r="H47" s="110"/>
      <c r="I47" s="110"/>
      <c r="J47" s="110"/>
      <c r="K47" s="110"/>
      <c r="L47" s="110"/>
      <c r="M47" s="110"/>
      <c r="N47" s="110"/>
    </row>
    <row r="48" spans="1:14" ht="15" customHeight="1" x14ac:dyDescent="0.55000000000000004">
      <c r="A48" s="353"/>
      <c r="B48" s="97" t="s">
        <v>179</v>
      </c>
      <c r="C48" s="118">
        <v>6.72</v>
      </c>
      <c r="D48" s="118">
        <v>7.56</v>
      </c>
      <c r="E48" s="118">
        <v>4.97</v>
      </c>
      <c r="F48" s="118">
        <v>5.59</v>
      </c>
      <c r="G48" s="110"/>
      <c r="H48" s="110"/>
      <c r="I48" s="110"/>
      <c r="J48" s="110"/>
      <c r="K48" s="110"/>
      <c r="L48" s="110"/>
      <c r="M48" s="110"/>
      <c r="N48" s="110"/>
    </row>
    <row r="49" spans="1:14" ht="15" customHeight="1" x14ac:dyDescent="0.55000000000000004">
      <c r="A49" s="353"/>
      <c r="B49" s="97" t="s">
        <v>183</v>
      </c>
      <c r="C49" s="37">
        <v>3</v>
      </c>
      <c r="D49" s="37">
        <v>4</v>
      </c>
      <c r="E49" s="37">
        <v>3</v>
      </c>
      <c r="F49" s="37">
        <v>4</v>
      </c>
      <c r="G49" s="110"/>
      <c r="H49" s="110"/>
      <c r="I49" s="110"/>
      <c r="J49" s="110"/>
      <c r="K49" s="110"/>
      <c r="L49" s="110"/>
      <c r="M49" s="110"/>
      <c r="N49" s="110"/>
    </row>
    <row r="50" spans="1:14" ht="15" customHeight="1" x14ac:dyDescent="0.55000000000000004">
      <c r="A50" s="353"/>
      <c r="B50" s="97" t="s">
        <v>11</v>
      </c>
      <c r="C50" s="37">
        <v>2</v>
      </c>
      <c r="D50" s="37">
        <v>2</v>
      </c>
      <c r="E50" s="37">
        <v>2</v>
      </c>
      <c r="F50" s="37">
        <v>2</v>
      </c>
      <c r="G50" s="110"/>
      <c r="H50" s="110"/>
      <c r="I50" s="110"/>
      <c r="J50" s="110"/>
      <c r="K50" s="110"/>
      <c r="L50" s="110"/>
      <c r="M50" s="110"/>
      <c r="N50" s="110"/>
    </row>
    <row r="51" spans="1:14" ht="15" customHeight="1" x14ac:dyDescent="0.55000000000000004">
      <c r="A51" s="353"/>
      <c r="B51" s="97" t="s">
        <v>178</v>
      </c>
      <c r="C51" s="189">
        <v>7.2</v>
      </c>
      <c r="D51" s="189">
        <v>8</v>
      </c>
      <c r="E51" s="189">
        <v>6.62</v>
      </c>
      <c r="F51" s="189">
        <v>7.36</v>
      </c>
      <c r="G51" s="37"/>
      <c r="H51" s="110"/>
      <c r="I51" s="110"/>
      <c r="J51" s="110"/>
      <c r="K51" s="110"/>
      <c r="L51" s="110"/>
      <c r="M51" s="110"/>
      <c r="N51" s="110"/>
    </row>
    <row r="52" spans="1:14" ht="15" customHeight="1" x14ac:dyDescent="0.55000000000000004">
      <c r="A52" s="353"/>
      <c r="B52" s="97" t="s">
        <v>54</v>
      </c>
      <c r="C52" s="37">
        <v>5</v>
      </c>
      <c r="D52" s="37">
        <v>6</v>
      </c>
      <c r="E52" s="37">
        <v>5</v>
      </c>
      <c r="F52" s="37">
        <v>6</v>
      </c>
      <c r="G52" s="37"/>
      <c r="H52" s="110"/>
      <c r="I52" s="110"/>
      <c r="J52" s="110"/>
      <c r="K52" s="110"/>
      <c r="L52" s="110"/>
      <c r="M52" s="110"/>
      <c r="N52" s="110"/>
    </row>
    <row r="53" spans="1:14" ht="15" customHeight="1" x14ac:dyDescent="0.55000000000000004">
      <c r="A53" s="632" t="s">
        <v>214</v>
      </c>
      <c r="B53" s="365" t="s">
        <v>42</v>
      </c>
      <c r="C53" s="262"/>
      <c r="D53" s="262"/>
      <c r="E53" s="262">
        <v>180</v>
      </c>
      <c r="F53" s="262">
        <v>200</v>
      </c>
      <c r="G53" s="189">
        <v>0.5</v>
      </c>
      <c r="H53" s="189">
        <v>0.6</v>
      </c>
      <c r="I53" s="189">
        <v>0</v>
      </c>
      <c r="J53" s="189">
        <v>0</v>
      </c>
      <c r="K53" s="189">
        <v>26.1</v>
      </c>
      <c r="L53" s="189">
        <v>29</v>
      </c>
      <c r="M53" s="297">
        <v>100.1</v>
      </c>
      <c r="N53" s="297">
        <v>111.2</v>
      </c>
    </row>
    <row r="54" spans="1:14" ht="15" customHeight="1" x14ac:dyDescent="0.55000000000000004">
      <c r="A54" s="633"/>
      <c r="B54" s="186" t="s">
        <v>51</v>
      </c>
      <c r="C54" s="37">
        <v>8</v>
      </c>
      <c r="D54" s="37">
        <v>10</v>
      </c>
      <c r="E54" s="37">
        <v>7.5</v>
      </c>
      <c r="F54" s="37">
        <v>9.3699999999999992</v>
      </c>
      <c r="G54" s="110"/>
      <c r="H54" s="110"/>
      <c r="I54" s="110"/>
      <c r="J54" s="110"/>
      <c r="K54" s="110"/>
      <c r="L54" s="110"/>
      <c r="M54" s="110"/>
      <c r="N54" s="110"/>
    </row>
    <row r="55" spans="1:14" ht="15" customHeight="1" x14ac:dyDescent="0.55000000000000004">
      <c r="A55" s="353"/>
      <c r="B55" s="102" t="s">
        <v>20</v>
      </c>
      <c r="C55" s="37">
        <v>8</v>
      </c>
      <c r="D55" s="37">
        <v>9</v>
      </c>
      <c r="E55" s="37">
        <v>8</v>
      </c>
      <c r="F55" s="37">
        <v>9</v>
      </c>
      <c r="G55" s="110"/>
      <c r="H55" s="110"/>
      <c r="I55" s="110"/>
      <c r="J55" s="110"/>
      <c r="K55" s="110"/>
      <c r="L55" s="110"/>
      <c r="M55" s="110"/>
      <c r="N55" s="110"/>
    </row>
    <row r="56" spans="1:14" ht="15" customHeight="1" x14ac:dyDescent="0.55000000000000004">
      <c r="A56" s="353"/>
      <c r="B56" s="296" t="s">
        <v>21</v>
      </c>
      <c r="C56" s="118"/>
      <c r="D56" s="118"/>
      <c r="E56" s="292">
        <f>E29+E34+E53+E45</f>
        <v>520</v>
      </c>
      <c r="F56" s="292">
        <f t="shared" ref="F56:N56" si="3">F29+F34+F47+F46+F53+F45</f>
        <v>704.57999999999993</v>
      </c>
      <c r="G56" s="292">
        <f t="shared" si="3"/>
        <v>12.5</v>
      </c>
      <c r="H56" s="292">
        <f t="shared" si="3"/>
        <v>15.059999999999999</v>
      </c>
      <c r="I56" s="292">
        <f t="shared" si="3"/>
        <v>14.76</v>
      </c>
      <c r="J56" s="292">
        <f t="shared" si="3"/>
        <v>18.189999999999998</v>
      </c>
      <c r="K56" s="292">
        <f t="shared" si="3"/>
        <v>59.28</v>
      </c>
      <c r="L56" s="292">
        <f t="shared" si="3"/>
        <v>69.22</v>
      </c>
      <c r="M56" s="292">
        <f t="shared" si="3"/>
        <v>540.46</v>
      </c>
      <c r="N56" s="292">
        <f t="shared" si="3"/>
        <v>617.74</v>
      </c>
    </row>
    <row r="57" spans="1:14" ht="15" customHeight="1" x14ac:dyDescent="0.55000000000000004">
      <c r="A57" s="353"/>
      <c r="B57" s="155" t="s">
        <v>22</v>
      </c>
      <c r="C57" s="189"/>
      <c r="D57" s="189"/>
      <c r="E57" s="292"/>
      <c r="F57" s="354"/>
      <c r="G57" s="189"/>
      <c r="H57" s="189"/>
      <c r="I57" s="189"/>
      <c r="J57" s="189"/>
      <c r="K57" s="189"/>
      <c r="L57" s="189"/>
      <c r="M57" s="189"/>
      <c r="N57" s="189"/>
    </row>
    <row r="58" spans="1:14" ht="15" customHeight="1" x14ac:dyDescent="0.55000000000000004">
      <c r="A58" s="353" t="s">
        <v>374</v>
      </c>
      <c r="B58" s="296" t="s">
        <v>350</v>
      </c>
      <c r="C58" s="292"/>
      <c r="D58" s="292"/>
      <c r="E58" s="315">
        <v>150</v>
      </c>
      <c r="F58" s="315">
        <v>180</v>
      </c>
      <c r="G58" s="189">
        <v>3.5</v>
      </c>
      <c r="H58" s="189">
        <v>4.0999999999999996</v>
      </c>
      <c r="I58" s="189">
        <v>4.0999999999999996</v>
      </c>
      <c r="J58" s="189">
        <v>4.9000000000000004</v>
      </c>
      <c r="K58" s="189">
        <v>7.7</v>
      </c>
      <c r="L58" s="189">
        <v>9.1999999999999993</v>
      </c>
      <c r="M58" s="297">
        <f t="shared" ref="M58" si="4">G58*4+I58*9+K58*4</f>
        <v>81.7</v>
      </c>
      <c r="N58" s="297">
        <v>97.6</v>
      </c>
    </row>
    <row r="59" spans="1:14" ht="15" customHeight="1" x14ac:dyDescent="0.55000000000000004">
      <c r="A59" s="353" t="s">
        <v>104</v>
      </c>
      <c r="B59" s="296" t="s">
        <v>310</v>
      </c>
      <c r="C59" s="292"/>
      <c r="D59" s="292"/>
      <c r="E59" s="258">
        <v>21</v>
      </c>
      <c r="F59" s="258">
        <v>21</v>
      </c>
      <c r="G59" s="165">
        <v>2</v>
      </c>
      <c r="H59" s="165">
        <v>2</v>
      </c>
      <c r="I59" s="165">
        <v>0.2</v>
      </c>
      <c r="J59" s="165">
        <v>0.2</v>
      </c>
      <c r="K59" s="165">
        <v>9.1999999999999993</v>
      </c>
      <c r="L59" s="165">
        <v>9.1999999999999993</v>
      </c>
      <c r="M59" s="165">
        <v>44.9</v>
      </c>
      <c r="N59" s="165">
        <v>44.9</v>
      </c>
    </row>
    <row r="60" spans="1:14" ht="15" customHeight="1" x14ac:dyDescent="0.55000000000000004">
      <c r="A60" s="353"/>
      <c r="B60" s="186" t="s">
        <v>40</v>
      </c>
      <c r="C60" s="37">
        <v>18</v>
      </c>
      <c r="D60" s="37">
        <v>21</v>
      </c>
      <c r="E60" s="37">
        <v>18</v>
      </c>
      <c r="F60" s="37">
        <v>21</v>
      </c>
      <c r="G60" s="189"/>
      <c r="H60" s="189"/>
      <c r="I60" s="189"/>
      <c r="J60" s="189"/>
      <c r="K60" s="189"/>
      <c r="L60" s="189"/>
      <c r="M60" s="189"/>
      <c r="N60" s="189"/>
    </row>
    <row r="61" spans="1:14" ht="15" customHeight="1" x14ac:dyDescent="0.55000000000000004">
      <c r="A61" s="353"/>
      <c r="B61" s="186" t="s">
        <v>11</v>
      </c>
      <c r="C61" s="37">
        <v>2</v>
      </c>
      <c r="D61" s="37">
        <v>2</v>
      </c>
      <c r="E61" s="37">
        <v>2</v>
      </c>
      <c r="F61" s="37">
        <v>2</v>
      </c>
      <c r="G61" s="189"/>
      <c r="H61" s="189"/>
      <c r="I61" s="189"/>
      <c r="J61" s="189"/>
      <c r="K61" s="189"/>
      <c r="L61" s="189"/>
      <c r="M61" s="189"/>
      <c r="N61" s="189"/>
    </row>
    <row r="62" spans="1:14" ht="15" customHeight="1" x14ac:dyDescent="0.55000000000000004">
      <c r="A62" s="353"/>
      <c r="B62" s="186" t="s">
        <v>246</v>
      </c>
      <c r="C62" s="37">
        <v>6</v>
      </c>
      <c r="D62" s="37">
        <v>8</v>
      </c>
      <c r="E62" s="37">
        <v>6</v>
      </c>
      <c r="F62" s="37">
        <v>8</v>
      </c>
      <c r="G62" s="189"/>
      <c r="H62" s="189"/>
      <c r="I62" s="189"/>
      <c r="J62" s="189"/>
      <c r="K62" s="189"/>
      <c r="L62" s="189"/>
      <c r="M62" s="189"/>
      <c r="N62" s="189"/>
    </row>
    <row r="63" spans="1:14" ht="15" customHeight="1" x14ac:dyDescent="0.55000000000000004">
      <c r="A63" s="353"/>
      <c r="B63" s="186" t="s">
        <v>27</v>
      </c>
      <c r="C63" s="37">
        <v>18.3</v>
      </c>
      <c r="D63" s="37">
        <v>18.3</v>
      </c>
      <c r="E63" s="37">
        <v>18.3</v>
      </c>
      <c r="F63" s="37">
        <v>18.3</v>
      </c>
      <c r="G63" s="189"/>
      <c r="H63" s="189"/>
      <c r="I63" s="189"/>
      <c r="J63" s="189"/>
      <c r="K63" s="189"/>
      <c r="L63" s="189"/>
      <c r="M63" s="189"/>
      <c r="N63" s="189"/>
    </row>
    <row r="64" spans="1:14" ht="15" customHeight="1" x14ac:dyDescent="0.55000000000000004">
      <c r="A64" s="353"/>
      <c r="B64" s="97" t="s">
        <v>180</v>
      </c>
      <c r="C64" s="123">
        <v>26.25</v>
      </c>
      <c r="D64" s="123">
        <v>30</v>
      </c>
      <c r="E64" s="123">
        <v>24.15</v>
      </c>
      <c r="F64" s="123">
        <v>27.6</v>
      </c>
      <c r="G64" s="189"/>
      <c r="H64" s="189"/>
      <c r="I64" s="189"/>
      <c r="J64" s="189"/>
      <c r="K64" s="189"/>
      <c r="L64" s="189"/>
      <c r="M64" s="189"/>
      <c r="N64" s="189"/>
    </row>
    <row r="65" spans="1:14" ht="15" customHeight="1" x14ac:dyDescent="0.55000000000000004">
      <c r="A65" s="353"/>
      <c r="B65" s="97" t="s">
        <v>179</v>
      </c>
      <c r="C65" s="37">
        <v>3.02</v>
      </c>
      <c r="D65" s="37">
        <v>4</v>
      </c>
      <c r="E65" s="37">
        <v>2.2400000000000002</v>
      </c>
      <c r="F65" s="37">
        <v>2.96</v>
      </c>
      <c r="G65" s="189"/>
      <c r="H65" s="189"/>
      <c r="I65" s="189"/>
      <c r="J65" s="189"/>
      <c r="K65" s="189"/>
      <c r="L65" s="189"/>
      <c r="M65" s="189"/>
      <c r="N65" s="189"/>
    </row>
    <row r="66" spans="1:14" ht="15" customHeight="1" x14ac:dyDescent="0.55000000000000004">
      <c r="A66" s="353"/>
      <c r="B66" s="119" t="s">
        <v>178</v>
      </c>
      <c r="C66" s="37">
        <v>3.2</v>
      </c>
      <c r="D66" s="37">
        <v>4</v>
      </c>
      <c r="E66" s="37">
        <v>2.94</v>
      </c>
      <c r="F66" s="37">
        <v>3.68</v>
      </c>
      <c r="G66" s="189"/>
      <c r="H66" s="189"/>
      <c r="I66" s="189"/>
      <c r="J66" s="189"/>
      <c r="K66" s="189"/>
      <c r="L66" s="189"/>
      <c r="M66" s="189"/>
      <c r="N66" s="189"/>
    </row>
    <row r="67" spans="1:14" ht="15" customHeight="1" x14ac:dyDescent="0.55000000000000004">
      <c r="A67" s="353"/>
      <c r="B67" s="186" t="s">
        <v>296</v>
      </c>
      <c r="C67" s="650">
        <v>12</v>
      </c>
      <c r="D67" s="650">
        <v>13</v>
      </c>
      <c r="E67" s="37">
        <v>8.64</v>
      </c>
      <c r="F67" s="37">
        <v>9.36</v>
      </c>
      <c r="G67" s="189"/>
      <c r="H67" s="189"/>
      <c r="I67" s="189"/>
      <c r="J67" s="189"/>
      <c r="K67" s="189"/>
      <c r="L67" s="189"/>
      <c r="M67" s="189"/>
      <c r="N67" s="189"/>
    </row>
    <row r="68" spans="1:14" ht="15" customHeight="1" x14ac:dyDescent="0.55000000000000004">
      <c r="A68" s="353"/>
      <c r="B68" s="186" t="s">
        <v>295</v>
      </c>
      <c r="C68" s="677"/>
      <c r="D68" s="677"/>
      <c r="E68" s="37">
        <v>6.84</v>
      </c>
      <c r="F68" s="37">
        <v>7.41</v>
      </c>
      <c r="G68" s="189"/>
      <c r="H68" s="189"/>
      <c r="I68" s="189"/>
      <c r="J68" s="189"/>
      <c r="K68" s="189"/>
      <c r="L68" s="189"/>
      <c r="M68" s="189"/>
      <c r="N68" s="189"/>
    </row>
    <row r="69" spans="1:14" ht="15" customHeight="1" x14ac:dyDescent="0.55000000000000004">
      <c r="A69" s="353"/>
      <c r="B69" s="186" t="s">
        <v>19</v>
      </c>
      <c r="C69" s="37">
        <v>3</v>
      </c>
      <c r="D69" s="37">
        <v>3</v>
      </c>
      <c r="E69" s="37">
        <v>3</v>
      </c>
      <c r="F69" s="37">
        <v>3</v>
      </c>
      <c r="G69" s="189"/>
      <c r="H69" s="189"/>
      <c r="I69" s="189"/>
      <c r="J69" s="189"/>
      <c r="K69" s="189"/>
      <c r="L69" s="189"/>
      <c r="M69" s="189"/>
      <c r="N69" s="189"/>
    </row>
    <row r="70" spans="1:14" ht="15" customHeight="1" x14ac:dyDescent="0.55000000000000004">
      <c r="A70" s="353"/>
      <c r="B70" s="186" t="s">
        <v>11</v>
      </c>
      <c r="C70" s="37">
        <v>2</v>
      </c>
      <c r="D70" s="37">
        <v>2</v>
      </c>
      <c r="E70" s="37">
        <v>2</v>
      </c>
      <c r="F70" s="37">
        <v>2</v>
      </c>
      <c r="G70" s="189"/>
      <c r="H70" s="189"/>
      <c r="I70" s="189"/>
      <c r="J70" s="189"/>
      <c r="K70" s="189"/>
      <c r="L70" s="189"/>
      <c r="M70" s="189"/>
      <c r="N70" s="189"/>
    </row>
    <row r="71" spans="1:14" ht="15" customHeight="1" x14ac:dyDescent="0.55000000000000004">
      <c r="A71" s="353"/>
      <c r="B71" s="79" t="s">
        <v>292</v>
      </c>
      <c r="C71" s="37">
        <v>2</v>
      </c>
      <c r="D71" s="37">
        <v>2</v>
      </c>
      <c r="E71" s="37">
        <v>2</v>
      </c>
      <c r="F71" s="37">
        <v>2</v>
      </c>
      <c r="G71" s="189"/>
      <c r="H71" s="189"/>
      <c r="I71" s="189"/>
      <c r="J71" s="189"/>
      <c r="K71" s="189"/>
      <c r="L71" s="189"/>
      <c r="M71" s="189"/>
      <c r="N71" s="189"/>
    </row>
    <row r="72" spans="1:14" ht="15" customHeight="1" x14ac:dyDescent="0.55000000000000004">
      <c r="A72" s="353"/>
      <c r="B72" s="119" t="s">
        <v>274</v>
      </c>
      <c r="C72" s="84">
        <v>1</v>
      </c>
      <c r="D72" s="84">
        <v>1</v>
      </c>
      <c r="E72" s="84">
        <v>0.8</v>
      </c>
      <c r="F72" s="84">
        <v>0.8</v>
      </c>
      <c r="G72" s="189"/>
      <c r="H72" s="189"/>
      <c r="I72" s="189"/>
      <c r="J72" s="189"/>
      <c r="K72" s="189"/>
      <c r="L72" s="189"/>
      <c r="M72" s="189"/>
      <c r="N72" s="189"/>
    </row>
    <row r="73" spans="1:14" ht="15" customHeight="1" thickBot="1" x14ac:dyDescent="0.6">
      <c r="A73" s="353"/>
      <c r="B73" s="119" t="s">
        <v>275</v>
      </c>
      <c r="C73" s="84">
        <v>0.5</v>
      </c>
      <c r="D73" s="84">
        <v>0.55000000000000004</v>
      </c>
      <c r="E73" s="84">
        <v>0.44</v>
      </c>
      <c r="F73" s="84">
        <v>0.5</v>
      </c>
      <c r="G73" s="189"/>
      <c r="H73" s="189"/>
      <c r="I73" s="189"/>
      <c r="J73" s="189"/>
      <c r="K73" s="189"/>
      <c r="L73" s="189"/>
      <c r="M73" s="189"/>
      <c r="N73" s="189"/>
    </row>
    <row r="74" spans="1:14" ht="15" customHeight="1" thickBot="1" x14ac:dyDescent="0.6">
      <c r="A74" s="353" t="s">
        <v>105</v>
      </c>
      <c r="B74" s="617" t="s">
        <v>297</v>
      </c>
      <c r="C74" s="618"/>
      <c r="D74" s="619"/>
      <c r="E74" s="262">
        <v>60</v>
      </c>
      <c r="F74" s="262">
        <v>70</v>
      </c>
      <c r="G74" s="218">
        <v>5</v>
      </c>
      <c r="H74" s="218">
        <v>5.9</v>
      </c>
      <c r="I74" s="218">
        <v>1.3</v>
      </c>
      <c r="J74" s="218">
        <v>1.5</v>
      </c>
      <c r="K74" s="295">
        <v>32.200000000000003</v>
      </c>
      <c r="L74" s="295">
        <v>37.6</v>
      </c>
      <c r="M74" s="299">
        <v>161.4</v>
      </c>
      <c r="N74" s="299">
        <v>188</v>
      </c>
    </row>
    <row r="75" spans="1:14" ht="15" customHeight="1" x14ac:dyDescent="0.55000000000000004">
      <c r="A75" s="353"/>
      <c r="B75" s="114" t="s">
        <v>19</v>
      </c>
      <c r="C75" s="198">
        <v>34</v>
      </c>
      <c r="D75" s="82">
        <v>40</v>
      </c>
      <c r="E75" s="82">
        <v>34</v>
      </c>
      <c r="F75" s="82">
        <v>40</v>
      </c>
      <c r="G75" s="110"/>
      <c r="H75" s="110"/>
      <c r="I75" s="110"/>
      <c r="J75" s="110"/>
      <c r="K75" s="110"/>
      <c r="L75" s="110"/>
      <c r="M75" s="110"/>
      <c r="N75" s="110"/>
    </row>
    <row r="76" spans="1:14" ht="15" customHeight="1" x14ac:dyDescent="0.55000000000000004">
      <c r="A76" s="353"/>
      <c r="B76" s="114" t="s">
        <v>298</v>
      </c>
      <c r="C76" s="198">
        <v>1.1000000000000001</v>
      </c>
      <c r="D76" s="82">
        <v>1.1000000000000001</v>
      </c>
      <c r="E76" s="82">
        <v>1.1000000000000001</v>
      </c>
      <c r="F76" s="82">
        <v>1.1000000000000001</v>
      </c>
      <c r="G76" s="110"/>
      <c r="H76" s="110"/>
      <c r="I76" s="110"/>
      <c r="J76" s="110"/>
      <c r="K76" s="110"/>
      <c r="L76" s="110"/>
      <c r="M76" s="110"/>
      <c r="N76" s="110"/>
    </row>
    <row r="77" spans="1:14" ht="15" customHeight="1" x14ac:dyDescent="0.55000000000000004">
      <c r="A77" s="353"/>
      <c r="B77" s="120" t="s">
        <v>40</v>
      </c>
      <c r="C77" s="82">
        <v>18</v>
      </c>
      <c r="D77" s="82">
        <v>21</v>
      </c>
      <c r="E77" s="82">
        <v>18</v>
      </c>
      <c r="F77" s="82">
        <v>21</v>
      </c>
      <c r="G77" s="110"/>
      <c r="H77" s="110"/>
      <c r="I77" s="110"/>
      <c r="J77" s="110"/>
      <c r="K77" s="110"/>
      <c r="L77" s="110"/>
      <c r="M77" s="110"/>
      <c r="N77" s="110"/>
    </row>
    <row r="78" spans="1:14" ht="15" customHeight="1" x14ac:dyDescent="0.55000000000000004">
      <c r="A78" s="353"/>
      <c r="B78" s="114" t="s">
        <v>63</v>
      </c>
      <c r="C78" s="198">
        <v>11</v>
      </c>
      <c r="D78" s="82">
        <v>11</v>
      </c>
      <c r="E78" s="82">
        <v>9.24</v>
      </c>
      <c r="F78" s="82">
        <v>9.24</v>
      </c>
      <c r="G78" s="110"/>
      <c r="H78" s="110"/>
      <c r="I78" s="110"/>
      <c r="J78" s="110"/>
      <c r="K78" s="110"/>
      <c r="L78" s="110"/>
      <c r="M78" s="110"/>
      <c r="N78" s="110"/>
    </row>
    <row r="79" spans="1:14" ht="15" customHeight="1" x14ac:dyDescent="0.55000000000000004">
      <c r="A79" s="353"/>
      <c r="B79" s="114" t="s">
        <v>299</v>
      </c>
      <c r="C79" s="198">
        <v>0.7</v>
      </c>
      <c r="D79" s="82">
        <v>0.7</v>
      </c>
      <c r="E79" s="82">
        <v>0.7</v>
      </c>
      <c r="F79" s="82">
        <v>0.7</v>
      </c>
      <c r="G79" s="110"/>
      <c r="H79" s="110"/>
      <c r="I79" s="110"/>
      <c r="J79" s="110"/>
      <c r="K79" s="110"/>
      <c r="L79" s="110"/>
      <c r="M79" s="110"/>
      <c r="N79" s="110"/>
    </row>
    <row r="80" spans="1:14" ht="15" customHeight="1" x14ac:dyDescent="0.55000000000000004">
      <c r="A80" s="353"/>
      <c r="B80" s="114" t="s">
        <v>300</v>
      </c>
      <c r="C80" s="198">
        <v>4</v>
      </c>
      <c r="D80" s="82">
        <v>5</v>
      </c>
      <c r="E80" s="82">
        <v>4</v>
      </c>
      <c r="F80" s="82">
        <v>5</v>
      </c>
      <c r="G80" s="110"/>
      <c r="H80" s="110"/>
      <c r="I80" s="110"/>
      <c r="J80" s="110"/>
      <c r="K80" s="110"/>
      <c r="L80" s="110"/>
      <c r="M80" s="110"/>
      <c r="N80" s="110"/>
    </row>
    <row r="81" spans="1:14" ht="15" customHeight="1" x14ac:dyDescent="0.55000000000000004">
      <c r="A81" s="353"/>
      <c r="B81" s="160" t="s">
        <v>301</v>
      </c>
      <c r="C81" s="198">
        <v>1</v>
      </c>
      <c r="D81" s="198">
        <v>1.25</v>
      </c>
      <c r="E81" s="82">
        <v>1</v>
      </c>
      <c r="F81" s="82">
        <v>1.25</v>
      </c>
      <c r="G81" s="98"/>
      <c r="H81" s="37"/>
      <c r="I81" s="37"/>
      <c r="J81" s="37"/>
      <c r="K81" s="37"/>
      <c r="L81" s="189"/>
      <c r="M81" s="189"/>
      <c r="N81" s="189"/>
    </row>
    <row r="82" spans="1:14" ht="15" customHeight="1" x14ac:dyDescent="0.55000000000000004">
      <c r="A82" s="353"/>
      <c r="B82" s="79" t="s">
        <v>247</v>
      </c>
      <c r="C82" s="82">
        <v>0.02</v>
      </c>
      <c r="D82" s="82">
        <v>0.03</v>
      </c>
      <c r="E82" s="82">
        <v>0.02</v>
      </c>
      <c r="F82" s="82">
        <v>0.03</v>
      </c>
      <c r="G82" s="189"/>
      <c r="H82" s="189"/>
      <c r="I82" s="189"/>
      <c r="J82" s="189"/>
      <c r="K82" s="189"/>
      <c r="L82" s="189"/>
      <c r="M82" s="189"/>
      <c r="N82" s="189"/>
    </row>
    <row r="83" spans="1:14" ht="15" customHeight="1" x14ac:dyDescent="0.55000000000000004">
      <c r="A83" s="353"/>
      <c r="B83" s="79" t="s">
        <v>249</v>
      </c>
      <c r="C83" s="82">
        <v>2</v>
      </c>
      <c r="D83" s="82">
        <v>2</v>
      </c>
      <c r="E83" s="82">
        <v>2</v>
      </c>
      <c r="F83" s="82">
        <v>2</v>
      </c>
      <c r="G83" s="189"/>
      <c r="H83" s="189"/>
      <c r="I83" s="189"/>
      <c r="J83" s="189"/>
      <c r="K83" s="189"/>
      <c r="L83" s="189"/>
      <c r="M83" s="189"/>
      <c r="N83" s="189"/>
    </row>
    <row r="84" spans="1:14" ht="15" customHeight="1" thickBot="1" x14ac:dyDescent="0.6">
      <c r="A84" s="353"/>
      <c r="B84" s="79" t="s">
        <v>292</v>
      </c>
      <c r="C84" s="82">
        <v>3</v>
      </c>
      <c r="D84" s="82">
        <v>3</v>
      </c>
      <c r="E84" s="82">
        <v>3</v>
      </c>
      <c r="F84" s="82">
        <v>3</v>
      </c>
      <c r="G84" s="189"/>
      <c r="H84" s="189"/>
      <c r="I84" s="189"/>
      <c r="J84" s="189"/>
      <c r="K84" s="189"/>
      <c r="L84" s="189"/>
      <c r="M84" s="189"/>
      <c r="N84" s="189"/>
    </row>
    <row r="85" spans="1:14" ht="15" customHeight="1" thickBot="1" x14ac:dyDescent="0.6">
      <c r="A85" s="353" t="s">
        <v>484</v>
      </c>
      <c r="B85" s="296" t="s">
        <v>192</v>
      </c>
      <c r="C85" s="262"/>
      <c r="D85" s="262"/>
      <c r="E85" s="262">
        <v>180</v>
      </c>
      <c r="F85" s="262">
        <v>200</v>
      </c>
      <c r="G85" s="218">
        <v>0.1</v>
      </c>
      <c r="H85" s="218">
        <v>0.1</v>
      </c>
      <c r="I85" s="218">
        <v>0</v>
      </c>
      <c r="J85" s="218">
        <v>0</v>
      </c>
      <c r="K85" s="295">
        <v>27.72</v>
      </c>
      <c r="L85" s="218">
        <v>30.8</v>
      </c>
      <c r="M85" s="218">
        <v>77.400000000000006</v>
      </c>
      <c r="N85" s="218">
        <v>86</v>
      </c>
    </row>
    <row r="86" spans="1:14" ht="15" customHeight="1" x14ac:dyDescent="0.55000000000000004">
      <c r="A86" s="353"/>
      <c r="B86" s="97" t="s">
        <v>193</v>
      </c>
      <c r="C86" s="37">
        <v>11.97</v>
      </c>
      <c r="D86" s="37">
        <v>13.36</v>
      </c>
      <c r="E86" s="313">
        <v>9.34</v>
      </c>
      <c r="F86" s="313">
        <v>10.43</v>
      </c>
      <c r="G86" s="189"/>
      <c r="H86" s="189"/>
      <c r="I86" s="189"/>
      <c r="J86" s="189"/>
      <c r="K86" s="189"/>
      <c r="L86" s="189"/>
      <c r="M86" s="189"/>
      <c r="N86" s="189"/>
    </row>
    <row r="87" spans="1:14" ht="15" customHeight="1" x14ac:dyDescent="0.55000000000000004">
      <c r="A87" s="353"/>
      <c r="B87" s="102" t="s">
        <v>20</v>
      </c>
      <c r="C87" s="37">
        <v>8</v>
      </c>
      <c r="D87" s="37">
        <v>9</v>
      </c>
      <c r="E87" s="37">
        <v>8</v>
      </c>
      <c r="F87" s="37">
        <v>9</v>
      </c>
      <c r="G87" s="189"/>
      <c r="H87" s="189"/>
      <c r="I87" s="189"/>
      <c r="J87" s="189"/>
      <c r="K87" s="189"/>
      <c r="L87" s="189"/>
      <c r="M87" s="189"/>
      <c r="N87" s="189"/>
    </row>
    <row r="88" spans="1:14" ht="15" customHeight="1" x14ac:dyDescent="0.55000000000000004">
      <c r="A88" s="353"/>
      <c r="B88" s="296" t="s">
        <v>21</v>
      </c>
      <c r="C88" s="292"/>
      <c r="D88" s="292"/>
      <c r="E88" s="292">
        <f>E85+E58+E74+E59</f>
        <v>411</v>
      </c>
      <c r="F88" s="292">
        <f t="shared" ref="F88:N88" si="5">F85+F58+F74+F59</f>
        <v>471</v>
      </c>
      <c r="G88" s="292">
        <f t="shared" si="5"/>
        <v>10.6</v>
      </c>
      <c r="H88" s="292">
        <f t="shared" si="5"/>
        <v>12.1</v>
      </c>
      <c r="I88" s="292">
        <f t="shared" si="5"/>
        <v>5.6</v>
      </c>
      <c r="J88" s="292">
        <f t="shared" si="5"/>
        <v>6.6000000000000005</v>
      </c>
      <c r="K88" s="292">
        <f t="shared" si="5"/>
        <v>76.820000000000007</v>
      </c>
      <c r="L88" s="292">
        <f t="shared" si="5"/>
        <v>86.8</v>
      </c>
      <c r="M88" s="292">
        <f t="shared" si="5"/>
        <v>365.4</v>
      </c>
      <c r="N88" s="292">
        <f t="shared" si="5"/>
        <v>416.5</v>
      </c>
    </row>
    <row r="89" spans="1:14" ht="15" customHeight="1" x14ac:dyDescent="0.55000000000000004">
      <c r="A89" s="353"/>
      <c r="B89" s="192" t="s">
        <v>26</v>
      </c>
      <c r="C89" s="292"/>
      <c r="D89" s="292"/>
      <c r="E89" s="412"/>
      <c r="F89" s="412"/>
      <c r="G89" s="412"/>
      <c r="H89" s="412"/>
      <c r="I89" s="412"/>
      <c r="J89" s="412"/>
      <c r="K89" s="412"/>
      <c r="L89" s="412"/>
      <c r="M89" s="412"/>
      <c r="N89" s="412"/>
    </row>
    <row r="90" spans="1:14" ht="15" customHeight="1" x14ac:dyDescent="0.55000000000000004">
      <c r="A90" s="632" t="s">
        <v>353</v>
      </c>
      <c r="B90" s="192" t="s">
        <v>27</v>
      </c>
      <c r="C90" s="84">
        <v>23</v>
      </c>
      <c r="D90" s="84">
        <v>23</v>
      </c>
      <c r="E90" s="292">
        <v>23</v>
      </c>
      <c r="F90" s="292">
        <v>23</v>
      </c>
      <c r="G90" s="110">
        <v>1.56</v>
      </c>
      <c r="H90" s="110">
        <v>1.56</v>
      </c>
      <c r="I90" s="110">
        <v>0.19</v>
      </c>
      <c r="J90" s="110">
        <v>0.19</v>
      </c>
      <c r="K90" s="110">
        <v>11.59</v>
      </c>
      <c r="L90" s="110">
        <v>11.59</v>
      </c>
      <c r="M90" s="110">
        <v>54.38</v>
      </c>
      <c r="N90" s="110">
        <v>54.38</v>
      </c>
    </row>
    <row r="91" spans="1:14" ht="15" customHeight="1" x14ac:dyDescent="0.55000000000000004">
      <c r="A91" s="634"/>
      <c r="B91" s="192" t="s">
        <v>28</v>
      </c>
      <c r="C91" s="84">
        <v>40</v>
      </c>
      <c r="D91" s="84">
        <v>50</v>
      </c>
      <c r="E91" s="258">
        <v>40</v>
      </c>
      <c r="F91" s="258">
        <v>50</v>
      </c>
      <c r="G91" s="110">
        <v>2.2200000000000002</v>
      </c>
      <c r="H91" s="110">
        <v>2.78</v>
      </c>
      <c r="I91" s="110">
        <v>0.45</v>
      </c>
      <c r="J91" s="110">
        <v>0.56000000000000005</v>
      </c>
      <c r="K91" s="110">
        <v>19.68</v>
      </c>
      <c r="L91" s="110">
        <v>24.6</v>
      </c>
      <c r="M91" s="110">
        <v>91.66</v>
      </c>
      <c r="N91" s="110">
        <v>114.58</v>
      </c>
    </row>
    <row r="92" spans="1:14" ht="15" customHeight="1" x14ac:dyDescent="0.55000000000000004">
      <c r="A92" s="635"/>
      <c r="B92" s="192" t="s">
        <v>29</v>
      </c>
      <c r="C92" s="179">
        <v>3</v>
      </c>
      <c r="D92" s="179">
        <v>3</v>
      </c>
      <c r="E92" s="292">
        <v>3</v>
      </c>
      <c r="F92" s="292">
        <v>3</v>
      </c>
      <c r="G92" s="110"/>
      <c r="H92" s="110"/>
      <c r="I92" s="110"/>
      <c r="J92" s="110"/>
      <c r="K92" s="110"/>
      <c r="L92" s="110"/>
      <c r="M92" s="110"/>
      <c r="N92" s="110"/>
    </row>
    <row r="93" spans="1:14" ht="15" customHeight="1" x14ac:dyDescent="0.55000000000000004">
      <c r="A93" s="382"/>
      <c r="B93" s="192" t="s">
        <v>21</v>
      </c>
      <c r="C93" s="84"/>
      <c r="D93" s="84"/>
      <c r="E93" s="292">
        <f>E90+E91+E92</f>
        <v>66</v>
      </c>
      <c r="F93" s="292">
        <f>F90+F91+F92</f>
        <v>76</v>
      </c>
      <c r="G93" s="110">
        <f>G90+G91</f>
        <v>3.7800000000000002</v>
      </c>
      <c r="H93" s="110">
        <f t="shared" ref="H93:N93" si="6">H90+H91</f>
        <v>4.34</v>
      </c>
      <c r="I93" s="110">
        <f t="shared" si="6"/>
        <v>0.64</v>
      </c>
      <c r="J93" s="110">
        <f t="shared" si="6"/>
        <v>0.75</v>
      </c>
      <c r="K93" s="110">
        <f t="shared" si="6"/>
        <v>31.27</v>
      </c>
      <c r="L93" s="110">
        <f t="shared" si="6"/>
        <v>36.19</v>
      </c>
      <c r="M93" s="110">
        <f t="shared" si="6"/>
        <v>146.04</v>
      </c>
      <c r="N93" s="110">
        <f t="shared" si="6"/>
        <v>168.96</v>
      </c>
    </row>
    <row r="94" spans="1:14" ht="15" customHeight="1" x14ac:dyDescent="0.55000000000000004">
      <c r="A94" s="351"/>
      <c r="B94" s="192" t="s">
        <v>30</v>
      </c>
      <c r="C94" s="292"/>
      <c r="D94" s="292"/>
      <c r="E94" s="354">
        <f t="shared" ref="E94:N94" si="7">E21+E27+E56+E88+E93</f>
        <v>1548</v>
      </c>
      <c r="F94" s="354">
        <f t="shared" si="7"/>
        <v>1897.58</v>
      </c>
      <c r="G94" s="354">
        <f t="shared" si="7"/>
        <v>41.726666666666667</v>
      </c>
      <c r="H94" s="354">
        <f t="shared" si="7"/>
        <v>51.506666666666661</v>
      </c>
      <c r="I94" s="354">
        <f t="shared" si="7"/>
        <v>45.833333333333336</v>
      </c>
      <c r="J94" s="354">
        <f t="shared" si="7"/>
        <v>59.853333333333332</v>
      </c>
      <c r="K94" s="354">
        <f t="shared" si="7"/>
        <v>212.6866666666667</v>
      </c>
      <c r="L94" s="354">
        <f t="shared" si="7"/>
        <v>251.27666666666664</v>
      </c>
      <c r="M94" s="354">
        <f t="shared" si="7"/>
        <v>1439.6666666666665</v>
      </c>
      <c r="N94" s="354">
        <f t="shared" si="7"/>
        <v>1765.0266666666666</v>
      </c>
    </row>
    <row r="95" spans="1:14" ht="20.25" customHeight="1" x14ac:dyDescent="0.55000000000000004">
      <c r="A95" s="384"/>
      <c r="B95" s="670" t="s">
        <v>396</v>
      </c>
      <c r="C95" s="670"/>
      <c r="D95" s="670"/>
      <c r="E95" s="670"/>
      <c r="F95" s="671"/>
      <c r="G95" s="353">
        <v>42</v>
      </c>
      <c r="H95" s="353">
        <v>54</v>
      </c>
      <c r="I95" s="353">
        <v>47</v>
      </c>
      <c r="J95" s="353">
        <v>60</v>
      </c>
      <c r="K95" s="353">
        <v>203</v>
      </c>
      <c r="L95" s="353">
        <v>261</v>
      </c>
      <c r="M95" s="353">
        <v>1400</v>
      </c>
      <c r="N95" s="353">
        <v>1800</v>
      </c>
    </row>
    <row r="96" spans="1:14" ht="18" customHeight="1" x14ac:dyDescent="0.55000000000000004">
      <c r="A96" s="384"/>
      <c r="B96" s="324" t="s">
        <v>177</v>
      </c>
      <c r="C96" s="324"/>
      <c r="D96" s="324"/>
      <c r="E96" s="324"/>
      <c r="F96" s="325"/>
      <c r="G96" s="326">
        <f>G94*100/G95</f>
        <v>99.349206349206355</v>
      </c>
      <c r="H96" s="326">
        <f t="shared" ref="H96:N96" si="8">H94*100/H95</f>
        <v>95.382716049382708</v>
      </c>
      <c r="I96" s="326">
        <f t="shared" si="8"/>
        <v>97.517730496453908</v>
      </c>
      <c r="J96" s="326">
        <f t="shared" si="8"/>
        <v>99.755555555555546</v>
      </c>
      <c r="K96" s="326">
        <f t="shared" si="8"/>
        <v>104.77175697865354</v>
      </c>
      <c r="L96" s="326">
        <f t="shared" si="8"/>
        <v>96.274584929757339</v>
      </c>
      <c r="M96" s="326">
        <f t="shared" si="8"/>
        <v>102.83333333333333</v>
      </c>
      <c r="N96" s="326">
        <f t="shared" si="8"/>
        <v>98.057037037037034</v>
      </c>
    </row>
    <row r="97" spans="1:14" ht="24" customHeight="1" x14ac:dyDescent="0.55000000000000004">
      <c r="A97" s="384"/>
      <c r="B97" s="672" t="s">
        <v>384</v>
      </c>
      <c r="C97" s="672"/>
      <c r="D97" s="672"/>
      <c r="E97" s="672"/>
      <c r="F97" s="673"/>
      <c r="G97" s="311">
        <f>G96-100</f>
        <v>-0.65079365079364493</v>
      </c>
      <c r="H97" s="311">
        <f t="shared" ref="H97:N97" si="9">H96-100</f>
        <v>-4.617283950617292</v>
      </c>
      <c r="I97" s="311">
        <f t="shared" si="9"/>
        <v>-2.4822695035460924</v>
      </c>
      <c r="J97" s="311">
        <f t="shared" si="9"/>
        <v>-0.24444444444445423</v>
      </c>
      <c r="K97" s="311">
        <f t="shared" si="9"/>
        <v>4.7717569786535421</v>
      </c>
      <c r="L97" s="311">
        <f t="shared" si="9"/>
        <v>-3.7254150702426614</v>
      </c>
      <c r="M97" s="311">
        <f t="shared" si="9"/>
        <v>2.8333333333333286</v>
      </c>
      <c r="N97" s="311">
        <f t="shared" si="9"/>
        <v>-1.9429629629629659</v>
      </c>
    </row>
    <row r="98" spans="1:14" ht="21" customHeight="1" x14ac:dyDescent="0.55000000000000004">
      <c r="A98" s="384"/>
      <c r="B98" s="155" t="s">
        <v>397</v>
      </c>
      <c r="C98" s="695" t="s">
        <v>406</v>
      </c>
      <c r="D98" s="696"/>
      <c r="E98" s="696"/>
      <c r="F98" s="697"/>
      <c r="G98" s="560"/>
      <c r="H98" s="561"/>
      <c r="I98" s="561"/>
      <c r="J98" s="561"/>
      <c r="K98" s="674" t="s">
        <v>407</v>
      </c>
      <c r="L98" s="675"/>
      <c r="M98" s="675"/>
      <c r="N98" s="676"/>
    </row>
    <row r="99" spans="1:14" ht="24" customHeight="1" x14ac:dyDescent="0.55000000000000004">
      <c r="A99" s="384"/>
      <c r="B99" s="334" t="s">
        <v>164</v>
      </c>
      <c r="C99" s="335" t="s">
        <v>400</v>
      </c>
      <c r="D99" s="335" t="s">
        <v>401</v>
      </c>
      <c r="E99" s="336">
        <f>E21</f>
        <v>351</v>
      </c>
      <c r="F99" s="336">
        <f>F21</f>
        <v>446</v>
      </c>
      <c r="G99" s="337"/>
      <c r="H99" s="337"/>
      <c r="I99" s="337"/>
      <c r="J99" s="337"/>
      <c r="K99" s="335" t="s">
        <v>408</v>
      </c>
      <c r="L99" s="335" t="s">
        <v>409</v>
      </c>
      <c r="M99" s="336">
        <f>M21</f>
        <v>312.10000000000002</v>
      </c>
      <c r="N99" s="336">
        <f>N21</f>
        <v>486.16</v>
      </c>
    </row>
    <row r="100" spans="1:14" ht="23.25" customHeight="1" x14ac:dyDescent="0.55000000000000004">
      <c r="A100" s="384"/>
      <c r="B100" s="334" t="s">
        <v>398</v>
      </c>
      <c r="C100" s="335" t="s">
        <v>402</v>
      </c>
      <c r="D100" s="335" t="s">
        <v>402</v>
      </c>
      <c r="E100" s="336">
        <f>E27</f>
        <v>200</v>
      </c>
      <c r="F100" s="336">
        <f>F27</f>
        <v>200</v>
      </c>
      <c r="G100" s="337"/>
      <c r="H100" s="337"/>
      <c r="I100" s="337"/>
      <c r="J100" s="337"/>
      <c r="K100" s="335" t="s">
        <v>411</v>
      </c>
      <c r="L100" s="335" t="s">
        <v>410</v>
      </c>
      <c r="M100" s="336">
        <f>M27</f>
        <v>75.666666666666671</v>
      </c>
      <c r="N100" s="336">
        <f>N27</f>
        <v>75.666666666666671</v>
      </c>
    </row>
    <row r="101" spans="1:14" ht="18.75" customHeight="1" x14ac:dyDescent="0.55000000000000004">
      <c r="A101" s="384"/>
      <c r="B101" s="334" t="s">
        <v>166</v>
      </c>
      <c r="C101" s="335" t="s">
        <v>403</v>
      </c>
      <c r="D101" s="335" t="s">
        <v>404</v>
      </c>
      <c r="E101" s="336">
        <f>E56</f>
        <v>520</v>
      </c>
      <c r="F101" s="336">
        <f>F56</f>
        <v>704.57999999999993</v>
      </c>
      <c r="G101" s="337"/>
      <c r="H101" s="337"/>
      <c r="I101" s="337"/>
      <c r="J101" s="337"/>
      <c r="K101" s="335" t="s">
        <v>413</v>
      </c>
      <c r="L101" s="335" t="s">
        <v>414</v>
      </c>
      <c r="M101" s="336">
        <f>M56</f>
        <v>540.46</v>
      </c>
      <c r="N101" s="336">
        <f>N56</f>
        <v>617.74</v>
      </c>
    </row>
    <row r="102" spans="1:14" ht="26.25" customHeight="1" x14ac:dyDescent="0.55000000000000004">
      <c r="A102" s="384"/>
      <c r="B102" s="334" t="s">
        <v>399</v>
      </c>
      <c r="C102" s="335" t="s">
        <v>401</v>
      </c>
      <c r="D102" s="335" t="s">
        <v>405</v>
      </c>
      <c r="E102" s="336">
        <f>E88+E93</f>
        <v>477</v>
      </c>
      <c r="F102" s="336">
        <f>F88+F93</f>
        <v>547</v>
      </c>
      <c r="G102" s="156"/>
      <c r="H102" s="156"/>
      <c r="I102" s="156"/>
      <c r="J102" s="156"/>
      <c r="K102" s="335" t="s">
        <v>412</v>
      </c>
      <c r="L102" s="335" t="s">
        <v>415</v>
      </c>
      <c r="M102" s="336">
        <f>M88</f>
        <v>365.4</v>
      </c>
      <c r="N102" s="336">
        <f>N88</f>
        <v>416.5</v>
      </c>
    </row>
    <row r="103" spans="1:14" ht="23.25" customHeight="1" thickBot="1" x14ac:dyDescent="0.6">
      <c r="A103" s="574"/>
      <c r="B103" s="659" t="s">
        <v>473</v>
      </c>
      <c r="C103" s="338"/>
      <c r="D103" s="338"/>
      <c r="E103" s="339">
        <f>E94</f>
        <v>1548</v>
      </c>
      <c r="F103" s="339">
        <f>F94</f>
        <v>1897.58</v>
      </c>
      <c r="G103" s="337"/>
      <c r="H103" s="337"/>
      <c r="I103" s="337"/>
      <c r="J103" s="337"/>
      <c r="K103" s="335" t="s">
        <v>474</v>
      </c>
      <c r="L103" s="335" t="s">
        <v>475</v>
      </c>
      <c r="M103" s="340">
        <f>M94</f>
        <v>1439.6666666666665</v>
      </c>
      <c r="N103" s="340">
        <f>N94</f>
        <v>1765.0266666666666</v>
      </c>
    </row>
    <row r="104" spans="1:14" ht="24.75" customHeight="1" thickBot="1" x14ac:dyDescent="0.6">
      <c r="A104" s="575"/>
      <c r="B104" s="660"/>
      <c r="C104" s="661" t="s">
        <v>384</v>
      </c>
      <c r="D104" s="662"/>
      <c r="E104" s="662"/>
      <c r="F104" s="662"/>
      <c r="G104" s="662"/>
      <c r="H104" s="662"/>
      <c r="I104" s="662"/>
      <c r="J104" s="663"/>
      <c r="K104" s="337"/>
      <c r="L104" s="337"/>
      <c r="M104" s="341">
        <f>M97</f>
        <v>2.8333333333333286</v>
      </c>
      <c r="N104" s="341">
        <f>N97</f>
        <v>-1.9429629629629659</v>
      </c>
    </row>
    <row r="105" spans="1:14" ht="15" customHeight="1" x14ac:dyDescent="0.55000000000000004"/>
    <row r="128" spans="1:1" x14ac:dyDescent="0.55000000000000004">
      <c r="A128" s="1"/>
    </row>
    <row r="129" spans="5:5" x14ac:dyDescent="0.55000000000000004">
      <c r="E129" s="6"/>
    </row>
  </sheetData>
  <mergeCells count="18">
    <mergeCell ref="B103:B104"/>
    <mergeCell ref="C104:J104"/>
    <mergeCell ref="B95:F95"/>
    <mergeCell ref="B97:F97"/>
    <mergeCell ref="C98:F98"/>
    <mergeCell ref="K98:N98"/>
    <mergeCell ref="C67:C68"/>
    <mergeCell ref="D67:D68"/>
    <mergeCell ref="A90:A92"/>
    <mergeCell ref="M1:N3"/>
    <mergeCell ref="A1:A3"/>
    <mergeCell ref="G3:H3"/>
    <mergeCell ref="I3:J3"/>
    <mergeCell ref="K3:L3"/>
    <mergeCell ref="B1:B3"/>
    <mergeCell ref="G1:L2"/>
    <mergeCell ref="C1:F2"/>
    <mergeCell ref="A53:A54"/>
  </mergeCells>
  <pageMargins left="0" right="0" top="0" bottom="0" header="0" footer="0"/>
  <pageSetup paperSize="9" scale="58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121"/>
  <sheetViews>
    <sheetView tabSelected="1" view="pageBreakPreview" topLeftCell="A74" zoomScale="106" zoomScaleNormal="106" zoomScaleSheetLayoutView="106" workbookViewId="0">
      <selection activeCell="G93" sqref="G93"/>
    </sheetView>
  </sheetViews>
  <sheetFormatPr defaultRowHeight="38.25" x14ac:dyDescent="0.55000000000000004"/>
  <cols>
    <col min="1" max="1" width="14.7109375" style="5" customWidth="1"/>
    <col min="2" max="2" width="53.7109375" style="7" customWidth="1"/>
    <col min="3" max="4" width="8.7109375" style="8" customWidth="1"/>
    <col min="5" max="12" width="8.7109375" style="1" customWidth="1"/>
    <col min="13" max="13" width="9.7109375" style="1" customWidth="1"/>
    <col min="14" max="14" width="9.28515625" style="1" customWidth="1"/>
    <col min="15" max="16384" width="9.140625" style="1"/>
  </cols>
  <sheetData>
    <row r="1" spans="1:14" ht="15" customHeight="1" x14ac:dyDescent="0.55000000000000004"/>
    <row r="2" spans="1:14" ht="9.75" customHeight="1" x14ac:dyDescent="0.55000000000000004">
      <c r="A2" s="819" t="s">
        <v>90</v>
      </c>
      <c r="B2" s="820" t="s">
        <v>286</v>
      </c>
      <c r="C2" s="812" t="s">
        <v>168</v>
      </c>
      <c r="D2" s="823"/>
      <c r="E2" s="824"/>
      <c r="F2" s="825"/>
      <c r="G2" s="818" t="s">
        <v>0</v>
      </c>
      <c r="H2" s="818"/>
      <c r="I2" s="818"/>
      <c r="J2" s="818"/>
      <c r="K2" s="818"/>
      <c r="L2" s="818"/>
      <c r="M2" s="812" t="s">
        <v>175</v>
      </c>
      <c r="N2" s="813"/>
    </row>
    <row r="3" spans="1:14" ht="9.75" customHeight="1" x14ac:dyDescent="0.55000000000000004">
      <c r="A3" s="819"/>
      <c r="B3" s="821"/>
      <c r="C3" s="826"/>
      <c r="D3" s="827"/>
      <c r="E3" s="828"/>
      <c r="F3" s="829"/>
      <c r="G3" s="818"/>
      <c r="H3" s="818"/>
      <c r="I3" s="818"/>
      <c r="J3" s="818"/>
      <c r="K3" s="818"/>
      <c r="L3" s="818"/>
      <c r="M3" s="814"/>
      <c r="N3" s="815"/>
    </row>
    <row r="4" spans="1:14" ht="28.5" customHeight="1" x14ac:dyDescent="0.55000000000000004">
      <c r="A4" s="819"/>
      <c r="B4" s="822"/>
      <c r="C4" s="342" t="s">
        <v>1</v>
      </c>
      <c r="D4" s="342" t="s">
        <v>2</v>
      </c>
      <c r="E4" s="342" t="s">
        <v>1</v>
      </c>
      <c r="F4" s="342" t="s">
        <v>2</v>
      </c>
      <c r="G4" s="819" t="s">
        <v>139</v>
      </c>
      <c r="H4" s="819"/>
      <c r="I4" s="819" t="s">
        <v>4</v>
      </c>
      <c r="J4" s="818"/>
      <c r="K4" s="818" t="s">
        <v>3</v>
      </c>
      <c r="L4" s="818"/>
      <c r="M4" s="816"/>
      <c r="N4" s="817"/>
    </row>
    <row r="5" spans="1:14" ht="15" customHeight="1" thickBot="1" x14ac:dyDescent="0.6">
      <c r="A5" s="26"/>
      <c r="B5" s="36" t="s">
        <v>5</v>
      </c>
      <c r="C5" s="103" t="s">
        <v>135</v>
      </c>
      <c r="D5" s="103" t="s">
        <v>136</v>
      </c>
      <c r="E5" s="104" t="s">
        <v>137</v>
      </c>
      <c r="F5" s="104" t="s">
        <v>137</v>
      </c>
      <c r="G5" s="28" t="s">
        <v>1</v>
      </c>
      <c r="H5" s="28" t="s">
        <v>2</v>
      </c>
      <c r="I5" s="28" t="s">
        <v>1</v>
      </c>
      <c r="J5" s="28" t="s">
        <v>2</v>
      </c>
      <c r="K5" s="28" t="s">
        <v>1</v>
      </c>
      <c r="L5" s="28" t="s">
        <v>2</v>
      </c>
      <c r="M5" s="28" t="s">
        <v>1</v>
      </c>
      <c r="N5" s="28" t="s">
        <v>2</v>
      </c>
    </row>
    <row r="6" spans="1:14" ht="15" customHeight="1" thickBot="1" x14ac:dyDescent="0.6">
      <c r="A6" s="105" t="s">
        <v>131</v>
      </c>
      <c r="B6" s="293" t="s">
        <v>328</v>
      </c>
      <c r="C6" s="294"/>
      <c r="D6" s="294"/>
      <c r="E6" s="266">
        <v>150</v>
      </c>
      <c r="F6" s="266">
        <v>180</v>
      </c>
      <c r="G6" s="218">
        <v>5.5</v>
      </c>
      <c r="H6" s="218">
        <v>6.6</v>
      </c>
      <c r="I6" s="218">
        <v>0.68</v>
      </c>
      <c r="J6" s="218">
        <v>0.82</v>
      </c>
      <c r="K6" s="295">
        <v>26.37</v>
      </c>
      <c r="L6" s="218">
        <v>31.64</v>
      </c>
      <c r="M6" s="218">
        <v>120.79</v>
      </c>
      <c r="N6" s="218">
        <v>144.94999999999999</v>
      </c>
    </row>
    <row r="7" spans="1:14" ht="15" customHeight="1" x14ac:dyDescent="0.55000000000000004">
      <c r="A7" s="159"/>
      <c r="B7" s="97" t="s">
        <v>249</v>
      </c>
      <c r="C7" s="37">
        <v>3</v>
      </c>
      <c r="D7" s="92">
        <v>4</v>
      </c>
      <c r="E7" s="84">
        <v>3</v>
      </c>
      <c r="F7" s="84">
        <v>4</v>
      </c>
      <c r="G7" s="101"/>
      <c r="H7" s="101"/>
      <c r="I7" s="101"/>
      <c r="J7" s="101"/>
      <c r="K7" s="101"/>
      <c r="L7" s="101"/>
      <c r="M7" s="101"/>
      <c r="N7" s="101"/>
    </row>
    <row r="8" spans="1:14" ht="15" customHeight="1" x14ac:dyDescent="0.55000000000000004">
      <c r="A8" s="53"/>
      <c r="B8" s="207" t="s">
        <v>329</v>
      </c>
      <c r="C8" s="84">
        <v>50</v>
      </c>
      <c r="D8" s="85">
        <v>72</v>
      </c>
      <c r="E8" s="84">
        <v>50</v>
      </c>
      <c r="F8" s="84">
        <v>72</v>
      </c>
      <c r="G8" s="82"/>
      <c r="H8" s="82"/>
      <c r="I8" s="82"/>
      <c r="J8" s="82"/>
      <c r="K8" s="82"/>
      <c r="L8" s="82"/>
      <c r="M8" s="82"/>
      <c r="N8" s="82"/>
    </row>
    <row r="9" spans="1:14" ht="15" customHeight="1" x14ac:dyDescent="0.55000000000000004">
      <c r="A9" s="34" t="s">
        <v>503</v>
      </c>
      <c r="B9" s="296" t="s">
        <v>32</v>
      </c>
      <c r="C9" s="292"/>
      <c r="D9" s="292"/>
      <c r="E9" s="292">
        <v>180</v>
      </c>
      <c r="F9" s="292">
        <v>200</v>
      </c>
      <c r="G9" s="297">
        <v>5.2</v>
      </c>
      <c r="H9" s="297">
        <v>5.8</v>
      </c>
      <c r="I9" s="297">
        <v>5.2</v>
      </c>
      <c r="J9" s="297">
        <v>5.8</v>
      </c>
      <c r="K9" s="297">
        <v>21</v>
      </c>
      <c r="L9" s="297">
        <v>23.33</v>
      </c>
      <c r="M9" s="297">
        <v>185</v>
      </c>
      <c r="N9" s="297">
        <v>205.6</v>
      </c>
    </row>
    <row r="10" spans="1:14" ht="15" customHeight="1" x14ac:dyDescent="0.55000000000000004">
      <c r="A10" s="34"/>
      <c r="B10" s="102" t="s">
        <v>23</v>
      </c>
      <c r="C10" s="37">
        <v>78</v>
      </c>
      <c r="D10" s="37">
        <v>91</v>
      </c>
      <c r="E10" s="37">
        <v>78</v>
      </c>
      <c r="F10" s="37">
        <v>91</v>
      </c>
      <c r="G10" s="110"/>
      <c r="H10" s="110"/>
      <c r="I10" s="110"/>
      <c r="J10" s="110"/>
      <c r="K10" s="110"/>
      <c r="L10" s="110"/>
      <c r="M10" s="110"/>
      <c r="N10" s="110"/>
    </row>
    <row r="11" spans="1:14" ht="15" customHeight="1" x14ac:dyDescent="0.55000000000000004">
      <c r="A11" s="34"/>
      <c r="B11" s="102" t="s">
        <v>195</v>
      </c>
      <c r="C11" s="37">
        <v>1.25</v>
      </c>
      <c r="D11" s="37">
        <v>1.5</v>
      </c>
      <c r="E11" s="37">
        <v>1.25</v>
      </c>
      <c r="F11" s="37">
        <v>1.5</v>
      </c>
      <c r="G11" s="110"/>
      <c r="H11" s="110"/>
      <c r="I11" s="110"/>
      <c r="J11" s="110"/>
      <c r="K11" s="110"/>
      <c r="L11" s="110"/>
      <c r="M11" s="110"/>
      <c r="N11" s="110"/>
    </row>
    <row r="12" spans="1:14" ht="15" customHeight="1" x14ac:dyDescent="0.55000000000000004">
      <c r="A12" s="34"/>
      <c r="B12" s="102" t="s">
        <v>20</v>
      </c>
      <c r="C12" s="37">
        <v>8</v>
      </c>
      <c r="D12" s="37">
        <v>9</v>
      </c>
      <c r="E12" s="37">
        <v>8</v>
      </c>
      <c r="F12" s="37">
        <v>9</v>
      </c>
      <c r="G12" s="110"/>
      <c r="H12" s="110"/>
      <c r="I12" s="110"/>
      <c r="J12" s="110"/>
      <c r="K12" s="110"/>
      <c r="L12" s="110"/>
      <c r="M12" s="110"/>
      <c r="N12" s="110"/>
    </row>
    <row r="13" spans="1:14" ht="15" customHeight="1" x14ac:dyDescent="0.55000000000000004">
      <c r="A13" s="43" t="s">
        <v>101</v>
      </c>
      <c r="B13" s="296" t="s">
        <v>9</v>
      </c>
      <c r="C13" s="262"/>
      <c r="D13" s="262"/>
      <c r="E13" s="263">
        <v>40</v>
      </c>
      <c r="F13" s="263">
        <v>64</v>
      </c>
      <c r="G13" s="110">
        <v>2.6</v>
      </c>
      <c r="H13" s="110">
        <v>4.22</v>
      </c>
      <c r="I13" s="110">
        <v>8.8000000000000007</v>
      </c>
      <c r="J13" s="110">
        <v>14.7</v>
      </c>
      <c r="K13" s="110">
        <v>7.75</v>
      </c>
      <c r="L13" s="110">
        <v>12.4</v>
      </c>
      <c r="M13" s="110">
        <v>70.599999999999994</v>
      </c>
      <c r="N13" s="110">
        <v>166.7</v>
      </c>
    </row>
    <row r="14" spans="1:14" ht="15" customHeight="1" x14ac:dyDescent="0.55000000000000004">
      <c r="A14" s="43"/>
      <c r="B14" s="102" t="s">
        <v>10</v>
      </c>
      <c r="C14" s="37">
        <v>5</v>
      </c>
      <c r="D14" s="37">
        <v>8</v>
      </c>
      <c r="E14" s="37">
        <v>5</v>
      </c>
      <c r="F14" s="37">
        <v>8</v>
      </c>
      <c r="G14" s="110"/>
      <c r="H14" s="110"/>
      <c r="I14" s="110"/>
      <c r="J14" s="110"/>
      <c r="K14" s="110"/>
      <c r="L14" s="110"/>
      <c r="M14" s="110"/>
      <c r="N14" s="110"/>
    </row>
    <row r="15" spans="1:14" ht="15" customHeight="1" x14ac:dyDescent="0.55000000000000004">
      <c r="A15" s="43"/>
      <c r="B15" s="102" t="s">
        <v>11</v>
      </c>
      <c r="C15" s="37">
        <v>6</v>
      </c>
      <c r="D15" s="37">
        <v>8</v>
      </c>
      <c r="E15" s="37">
        <v>6</v>
      </c>
      <c r="F15" s="37">
        <v>8</v>
      </c>
      <c r="G15" s="110"/>
      <c r="H15" s="110"/>
      <c r="I15" s="110"/>
      <c r="J15" s="110"/>
      <c r="K15" s="110"/>
      <c r="L15" s="110"/>
      <c r="M15" s="110"/>
      <c r="N15" s="110"/>
    </row>
    <row r="16" spans="1:14" ht="15" customHeight="1" x14ac:dyDescent="0.55000000000000004">
      <c r="A16" s="43"/>
      <c r="B16" s="102" t="s">
        <v>12</v>
      </c>
      <c r="C16" s="37">
        <v>30</v>
      </c>
      <c r="D16" s="37">
        <v>50</v>
      </c>
      <c r="E16" s="37">
        <v>30</v>
      </c>
      <c r="F16" s="37">
        <v>50</v>
      </c>
      <c r="G16" s="110"/>
      <c r="H16" s="110"/>
      <c r="I16" s="110"/>
      <c r="J16" s="110"/>
      <c r="K16" s="110"/>
      <c r="L16" s="110"/>
      <c r="M16" s="110"/>
      <c r="N16" s="110"/>
    </row>
    <row r="17" spans="1:14" ht="15" customHeight="1" x14ac:dyDescent="0.55000000000000004">
      <c r="A17" s="26"/>
      <c r="B17" s="296" t="s">
        <v>21</v>
      </c>
      <c r="C17" s="118"/>
      <c r="D17" s="118"/>
      <c r="E17" s="292">
        <f>E13+E9+E6</f>
        <v>370</v>
      </c>
      <c r="F17" s="292">
        <f t="shared" ref="F17:N17" si="0">F13+F9+F6</f>
        <v>444</v>
      </c>
      <c r="G17" s="292">
        <f t="shared" si="0"/>
        <v>13.3</v>
      </c>
      <c r="H17" s="292">
        <f t="shared" si="0"/>
        <v>16.619999999999997</v>
      </c>
      <c r="I17" s="292">
        <f t="shared" si="0"/>
        <v>14.68</v>
      </c>
      <c r="J17" s="292">
        <f t="shared" si="0"/>
        <v>21.32</v>
      </c>
      <c r="K17" s="292">
        <f t="shared" si="0"/>
        <v>55.120000000000005</v>
      </c>
      <c r="L17" s="292">
        <f t="shared" si="0"/>
        <v>67.37</v>
      </c>
      <c r="M17" s="292">
        <f t="shared" si="0"/>
        <v>376.39</v>
      </c>
      <c r="N17" s="292">
        <f t="shared" si="0"/>
        <v>517.25</v>
      </c>
    </row>
    <row r="18" spans="1:14" ht="15" customHeight="1" thickBot="1" x14ac:dyDescent="0.6">
      <c r="A18" s="26"/>
      <c r="B18" s="298" t="s">
        <v>13</v>
      </c>
      <c r="C18" s="84"/>
      <c r="D18" s="84"/>
      <c r="E18" s="258"/>
      <c r="F18" s="258"/>
      <c r="G18" s="291"/>
      <c r="H18" s="291"/>
      <c r="I18" s="291"/>
      <c r="J18" s="291"/>
      <c r="K18" s="291"/>
      <c r="L18" s="291"/>
      <c r="M18" s="291"/>
      <c r="N18" s="291"/>
    </row>
    <row r="19" spans="1:14" ht="15" customHeight="1" thickBot="1" x14ac:dyDescent="0.6">
      <c r="A19" s="43" t="s">
        <v>100</v>
      </c>
      <c r="B19" s="296" t="s">
        <v>155</v>
      </c>
      <c r="C19" s="37"/>
      <c r="D19" s="37"/>
      <c r="E19" s="292">
        <v>150</v>
      </c>
      <c r="F19" s="292">
        <v>180</v>
      </c>
      <c r="G19" s="218">
        <v>3.3</v>
      </c>
      <c r="H19" s="218">
        <v>4.5</v>
      </c>
      <c r="I19" s="218">
        <v>1.2</v>
      </c>
      <c r="J19" s="218">
        <v>1.7</v>
      </c>
      <c r="K19" s="218">
        <v>4.7</v>
      </c>
      <c r="L19" s="218">
        <v>6.5</v>
      </c>
      <c r="M19" s="299">
        <v>45.6</v>
      </c>
      <c r="N19" s="299">
        <v>62.7</v>
      </c>
    </row>
    <row r="20" spans="1:14" ht="15" customHeight="1" x14ac:dyDescent="0.55000000000000004">
      <c r="A20" s="43"/>
      <c r="B20" s="300" t="s">
        <v>293</v>
      </c>
      <c r="C20" s="37">
        <v>150</v>
      </c>
      <c r="D20" s="37">
        <v>180</v>
      </c>
      <c r="E20" s="292">
        <v>150</v>
      </c>
      <c r="F20" s="292">
        <v>180</v>
      </c>
      <c r="G20" s="228"/>
      <c r="H20" s="228"/>
      <c r="I20" s="228"/>
      <c r="J20" s="228"/>
      <c r="K20" s="123"/>
      <c r="L20" s="228"/>
      <c r="M20" s="228"/>
      <c r="N20" s="228"/>
    </row>
    <row r="21" spans="1:14" ht="15" customHeight="1" x14ac:dyDescent="0.55000000000000004">
      <c r="A21" s="26"/>
      <c r="B21" s="301" t="s">
        <v>21</v>
      </c>
      <c r="C21" s="84"/>
      <c r="D21" s="84"/>
      <c r="E21" s="258">
        <f>E19</f>
        <v>150</v>
      </c>
      <c r="F21" s="258">
        <f t="shared" ref="F21:N21" si="1">F19</f>
        <v>180</v>
      </c>
      <c r="G21" s="258">
        <f t="shared" si="1"/>
        <v>3.3</v>
      </c>
      <c r="H21" s="258">
        <f t="shared" si="1"/>
        <v>4.5</v>
      </c>
      <c r="I21" s="258">
        <f t="shared" si="1"/>
        <v>1.2</v>
      </c>
      <c r="J21" s="258">
        <f t="shared" si="1"/>
        <v>1.7</v>
      </c>
      <c r="K21" s="258">
        <f t="shared" si="1"/>
        <v>4.7</v>
      </c>
      <c r="L21" s="258">
        <f t="shared" si="1"/>
        <v>6.5</v>
      </c>
      <c r="M21" s="258">
        <f t="shared" si="1"/>
        <v>45.6</v>
      </c>
      <c r="N21" s="258">
        <f t="shared" si="1"/>
        <v>62.7</v>
      </c>
    </row>
    <row r="22" spans="1:14" ht="15" customHeight="1" thickBot="1" x14ac:dyDescent="0.6">
      <c r="A22" s="26"/>
      <c r="B22" s="302" t="s">
        <v>15</v>
      </c>
      <c r="C22" s="84"/>
      <c r="D22" s="84"/>
      <c r="E22" s="258"/>
      <c r="F22" s="258"/>
      <c r="G22" s="258"/>
      <c r="H22" s="258"/>
      <c r="I22" s="258"/>
      <c r="J22" s="258"/>
      <c r="K22" s="258"/>
      <c r="L22" s="258"/>
      <c r="M22" s="258"/>
      <c r="N22" s="258"/>
    </row>
    <row r="23" spans="1:14" ht="15" customHeight="1" thickBot="1" x14ac:dyDescent="0.6">
      <c r="A23" s="113" t="s">
        <v>102</v>
      </c>
      <c r="B23" s="155" t="s">
        <v>281</v>
      </c>
      <c r="C23" s="303"/>
      <c r="D23" s="303"/>
      <c r="E23" s="156">
        <v>40</v>
      </c>
      <c r="F23" s="156">
        <v>60</v>
      </c>
      <c r="G23" s="304">
        <v>0.3</v>
      </c>
      <c r="H23" s="304">
        <v>0.5</v>
      </c>
      <c r="I23" s="304">
        <v>2.06</v>
      </c>
      <c r="J23" s="304">
        <v>3.09</v>
      </c>
      <c r="K23" s="305">
        <v>1.88</v>
      </c>
      <c r="L23" s="304">
        <v>2.82</v>
      </c>
      <c r="M23" s="304">
        <v>27.56</v>
      </c>
      <c r="N23" s="306">
        <v>41.34</v>
      </c>
    </row>
    <row r="24" spans="1:14" ht="15" customHeight="1" x14ac:dyDescent="0.55000000000000004">
      <c r="A24" s="43"/>
      <c r="B24" s="186" t="s">
        <v>276</v>
      </c>
      <c r="C24" s="175">
        <v>46</v>
      </c>
      <c r="D24" s="175">
        <v>65</v>
      </c>
      <c r="E24" s="81">
        <v>36.799999999999997</v>
      </c>
      <c r="F24" s="81">
        <v>52</v>
      </c>
      <c r="G24" s="81"/>
      <c r="H24" s="307"/>
      <c r="I24" s="307"/>
      <c r="J24" s="307"/>
      <c r="K24" s="307"/>
      <c r="L24" s="307"/>
      <c r="M24" s="307"/>
      <c r="N24" s="307"/>
    </row>
    <row r="25" spans="1:14" ht="15" customHeight="1" x14ac:dyDescent="0.55000000000000004">
      <c r="A25" s="43"/>
      <c r="B25" s="186" t="s">
        <v>183</v>
      </c>
      <c r="C25" s="175">
        <v>1</v>
      </c>
      <c r="D25" s="175">
        <v>2</v>
      </c>
      <c r="E25" s="81">
        <v>1</v>
      </c>
      <c r="F25" s="81">
        <v>2</v>
      </c>
      <c r="G25" s="81"/>
      <c r="H25" s="307"/>
      <c r="I25" s="307"/>
      <c r="J25" s="307"/>
      <c r="K25" s="307"/>
      <c r="L25" s="307"/>
      <c r="M25" s="307"/>
      <c r="N25" s="307"/>
    </row>
    <row r="26" spans="1:14" ht="15" customHeight="1" x14ac:dyDescent="0.55000000000000004">
      <c r="A26" s="43"/>
      <c r="B26" s="186" t="s">
        <v>275</v>
      </c>
      <c r="C26" s="175">
        <v>2</v>
      </c>
      <c r="D26" s="175">
        <v>3</v>
      </c>
      <c r="E26" s="81">
        <v>1.75</v>
      </c>
      <c r="F26" s="81">
        <v>2.65</v>
      </c>
      <c r="G26" s="81"/>
      <c r="H26" s="307"/>
      <c r="I26" s="307"/>
      <c r="J26" s="307"/>
      <c r="K26" s="307"/>
      <c r="L26" s="307"/>
      <c r="M26" s="307"/>
      <c r="N26" s="307"/>
    </row>
    <row r="27" spans="1:14" ht="15" customHeight="1" x14ac:dyDescent="0.55000000000000004">
      <c r="A27" s="43"/>
      <c r="B27" s="186" t="s">
        <v>274</v>
      </c>
      <c r="C27" s="175">
        <v>4</v>
      </c>
      <c r="D27" s="175">
        <v>4</v>
      </c>
      <c r="E27" s="81">
        <v>3.2</v>
      </c>
      <c r="F27" s="81">
        <v>3.2</v>
      </c>
      <c r="G27" s="81"/>
      <c r="H27" s="307"/>
      <c r="I27" s="307"/>
      <c r="J27" s="307"/>
      <c r="K27" s="307"/>
      <c r="L27" s="307"/>
      <c r="M27" s="307"/>
      <c r="N27" s="307"/>
    </row>
    <row r="28" spans="1:14" ht="15" customHeight="1" x14ac:dyDescent="0.55000000000000004">
      <c r="A28" s="43" t="s">
        <v>120</v>
      </c>
      <c r="B28" s="308" t="s">
        <v>368</v>
      </c>
      <c r="C28" s="258"/>
      <c r="D28" s="258"/>
      <c r="E28" s="309">
        <v>150</v>
      </c>
      <c r="F28" s="309">
        <v>180</v>
      </c>
      <c r="G28" s="189">
        <v>2.7</v>
      </c>
      <c r="H28" s="189">
        <v>3.2</v>
      </c>
      <c r="I28" s="189">
        <v>5.4</v>
      </c>
      <c r="J28" s="189">
        <v>6.5</v>
      </c>
      <c r="K28" s="110">
        <v>6.8</v>
      </c>
      <c r="L28" s="189">
        <v>8.16</v>
      </c>
      <c r="M28" s="110">
        <v>96</v>
      </c>
      <c r="N28" s="110">
        <v>115.2</v>
      </c>
    </row>
    <row r="29" spans="1:14" ht="15" customHeight="1" x14ac:dyDescent="0.55000000000000004">
      <c r="A29" s="41"/>
      <c r="B29" s="97" t="s">
        <v>179</v>
      </c>
      <c r="C29" s="118">
        <v>3.02</v>
      </c>
      <c r="D29" s="118">
        <v>4</v>
      </c>
      <c r="E29" s="118">
        <v>2.2400000000000002</v>
      </c>
      <c r="F29" s="118">
        <v>2.96</v>
      </c>
      <c r="G29" s="101"/>
      <c r="H29" s="101"/>
      <c r="I29" s="110"/>
      <c r="J29" s="110"/>
      <c r="K29" s="110"/>
      <c r="L29" s="110"/>
      <c r="M29" s="110"/>
      <c r="N29" s="110"/>
    </row>
    <row r="30" spans="1:14" ht="15" customHeight="1" x14ac:dyDescent="0.55000000000000004">
      <c r="A30" s="41"/>
      <c r="B30" s="119" t="s">
        <v>180</v>
      </c>
      <c r="C30" s="169">
        <v>42</v>
      </c>
      <c r="D30" s="187">
        <v>45.75</v>
      </c>
      <c r="E30" s="37">
        <v>38.64</v>
      </c>
      <c r="F30" s="37">
        <v>42.09</v>
      </c>
      <c r="G30" s="110"/>
      <c r="H30" s="110"/>
      <c r="I30" s="110"/>
      <c r="J30" s="110"/>
      <c r="K30" s="110"/>
      <c r="L30" s="110"/>
      <c r="M30" s="110"/>
      <c r="N30" s="110"/>
    </row>
    <row r="31" spans="1:14" ht="15" customHeight="1" x14ac:dyDescent="0.55000000000000004">
      <c r="A31" s="41"/>
      <c r="B31" s="97" t="s">
        <v>178</v>
      </c>
      <c r="C31" s="37">
        <v>3.2</v>
      </c>
      <c r="D31" s="37">
        <v>4</v>
      </c>
      <c r="E31" s="37">
        <v>2.94</v>
      </c>
      <c r="F31" s="37">
        <v>3.68</v>
      </c>
      <c r="G31" s="110"/>
      <c r="H31" s="110"/>
      <c r="I31" s="110"/>
      <c r="J31" s="110"/>
      <c r="K31" s="110"/>
      <c r="L31" s="110"/>
      <c r="M31" s="110"/>
      <c r="N31" s="110"/>
    </row>
    <row r="32" spans="1:14" ht="15" customHeight="1" x14ac:dyDescent="0.55000000000000004">
      <c r="A32" s="41"/>
      <c r="B32" s="185" t="s">
        <v>11</v>
      </c>
      <c r="C32" s="37">
        <v>2</v>
      </c>
      <c r="D32" s="37">
        <v>2</v>
      </c>
      <c r="E32" s="37">
        <v>2</v>
      </c>
      <c r="F32" s="37">
        <v>2</v>
      </c>
      <c r="G32" s="110"/>
      <c r="H32" s="110"/>
      <c r="I32" s="110"/>
      <c r="J32" s="110"/>
      <c r="K32" s="110"/>
      <c r="L32" s="110"/>
      <c r="M32" s="110"/>
      <c r="N32" s="110"/>
    </row>
    <row r="33" spans="1:14" ht="15" customHeight="1" x14ac:dyDescent="0.55000000000000004">
      <c r="A33" s="41"/>
      <c r="B33" s="186" t="s">
        <v>296</v>
      </c>
      <c r="C33" s="650">
        <v>12</v>
      </c>
      <c r="D33" s="650">
        <v>13</v>
      </c>
      <c r="E33" s="37">
        <v>8.64</v>
      </c>
      <c r="F33" s="37">
        <v>9.36</v>
      </c>
      <c r="G33" s="110"/>
      <c r="H33" s="110"/>
      <c r="I33" s="110"/>
      <c r="J33" s="110"/>
      <c r="K33" s="110"/>
      <c r="L33" s="110"/>
      <c r="M33" s="110"/>
      <c r="N33" s="110"/>
    </row>
    <row r="34" spans="1:14" ht="15" customHeight="1" x14ac:dyDescent="0.55000000000000004">
      <c r="A34" s="41"/>
      <c r="B34" s="186" t="s">
        <v>295</v>
      </c>
      <c r="C34" s="677"/>
      <c r="D34" s="677"/>
      <c r="E34" s="37">
        <v>6.84</v>
      </c>
      <c r="F34" s="37">
        <v>7.41</v>
      </c>
      <c r="G34" s="110"/>
      <c r="H34" s="110"/>
      <c r="I34" s="110"/>
      <c r="J34" s="110"/>
      <c r="K34" s="110"/>
      <c r="L34" s="110"/>
      <c r="M34" s="110"/>
      <c r="N34" s="110"/>
    </row>
    <row r="35" spans="1:14" ht="15" customHeight="1" x14ac:dyDescent="0.55000000000000004">
      <c r="A35" s="41"/>
      <c r="B35" s="186" t="s">
        <v>184</v>
      </c>
      <c r="C35" s="84">
        <v>48.75</v>
      </c>
      <c r="D35" s="84">
        <v>57.75</v>
      </c>
      <c r="E35" s="84">
        <v>44.85</v>
      </c>
      <c r="F35" s="84">
        <v>53.13</v>
      </c>
      <c r="G35" s="110"/>
      <c r="H35" s="110"/>
      <c r="I35" s="110"/>
      <c r="J35" s="110"/>
      <c r="K35" s="110"/>
      <c r="L35" s="110"/>
      <c r="M35" s="110"/>
      <c r="N35" s="110"/>
    </row>
    <row r="36" spans="1:14" ht="15" customHeight="1" x14ac:dyDescent="0.55000000000000004">
      <c r="A36" s="41"/>
      <c r="B36" s="97" t="s">
        <v>41</v>
      </c>
      <c r="C36" s="37">
        <v>6</v>
      </c>
      <c r="D36" s="37">
        <v>8</v>
      </c>
      <c r="E36" s="37">
        <v>6</v>
      </c>
      <c r="F36" s="37">
        <v>8</v>
      </c>
      <c r="G36" s="110"/>
      <c r="H36" s="110"/>
      <c r="I36" s="110"/>
      <c r="J36" s="110"/>
      <c r="K36" s="110"/>
      <c r="L36" s="110"/>
      <c r="M36" s="110"/>
      <c r="N36" s="110"/>
    </row>
    <row r="37" spans="1:14" ht="15" customHeight="1" x14ac:dyDescent="0.55000000000000004">
      <c r="A37" s="41"/>
      <c r="B37" s="130" t="s">
        <v>54</v>
      </c>
      <c r="C37" s="37">
        <v>5</v>
      </c>
      <c r="D37" s="37">
        <v>6</v>
      </c>
      <c r="E37" s="37">
        <v>5</v>
      </c>
      <c r="F37" s="37">
        <v>6</v>
      </c>
      <c r="G37" s="110"/>
      <c r="H37" s="110"/>
      <c r="I37" s="110"/>
      <c r="J37" s="110"/>
      <c r="K37" s="110"/>
      <c r="L37" s="110"/>
      <c r="M37" s="110"/>
      <c r="N37" s="110"/>
    </row>
    <row r="38" spans="1:14" ht="15" customHeight="1" x14ac:dyDescent="0.55000000000000004">
      <c r="A38" s="41"/>
      <c r="B38" s="130" t="s">
        <v>20</v>
      </c>
      <c r="C38" s="37">
        <v>0.5</v>
      </c>
      <c r="D38" s="37">
        <v>0.51</v>
      </c>
      <c r="E38" s="37">
        <v>0.5</v>
      </c>
      <c r="F38" s="37">
        <v>0.51</v>
      </c>
      <c r="G38" s="110"/>
      <c r="H38" s="110"/>
      <c r="I38" s="110"/>
      <c r="J38" s="110"/>
      <c r="K38" s="110"/>
      <c r="L38" s="110"/>
      <c r="M38" s="110"/>
      <c r="N38" s="110"/>
    </row>
    <row r="39" spans="1:14" ht="15" customHeight="1" x14ac:dyDescent="0.55000000000000004">
      <c r="A39" s="41"/>
      <c r="B39" s="186" t="s">
        <v>183</v>
      </c>
      <c r="C39" s="37">
        <v>2</v>
      </c>
      <c r="D39" s="37">
        <v>2</v>
      </c>
      <c r="E39" s="37">
        <v>2</v>
      </c>
      <c r="F39" s="37">
        <v>2</v>
      </c>
      <c r="G39" s="110"/>
      <c r="H39" s="110"/>
      <c r="I39" s="110"/>
      <c r="J39" s="110"/>
      <c r="K39" s="110"/>
      <c r="L39" s="110"/>
      <c r="M39" s="110"/>
      <c r="N39" s="110"/>
    </row>
    <row r="40" spans="1:14" ht="15" customHeight="1" x14ac:dyDescent="0.55000000000000004">
      <c r="A40" s="41"/>
      <c r="B40" s="119" t="s">
        <v>274</v>
      </c>
      <c r="C40" s="84">
        <v>1</v>
      </c>
      <c r="D40" s="84">
        <v>1</v>
      </c>
      <c r="E40" s="84">
        <v>0.8</v>
      </c>
      <c r="F40" s="84">
        <v>0.8</v>
      </c>
      <c r="G40" s="110"/>
      <c r="H40" s="110"/>
      <c r="I40" s="110"/>
      <c r="J40" s="110"/>
      <c r="K40" s="110"/>
      <c r="L40" s="110"/>
      <c r="M40" s="110"/>
      <c r="N40" s="110"/>
    </row>
    <row r="41" spans="1:14" ht="15" customHeight="1" x14ac:dyDescent="0.55000000000000004">
      <c r="A41" s="43"/>
      <c r="B41" s="133" t="s">
        <v>275</v>
      </c>
      <c r="C41" s="168">
        <v>0.5</v>
      </c>
      <c r="D41" s="168">
        <v>0.55000000000000004</v>
      </c>
      <c r="E41" s="168">
        <v>0.44</v>
      </c>
      <c r="F41" s="168">
        <v>0.5</v>
      </c>
      <c r="G41" s="310"/>
      <c r="H41" s="310"/>
      <c r="I41" s="110"/>
      <c r="J41" s="110"/>
      <c r="K41" s="110"/>
      <c r="L41" s="110"/>
      <c r="M41" s="110"/>
      <c r="N41" s="110"/>
    </row>
    <row r="42" spans="1:14" ht="14.25" customHeight="1" x14ac:dyDescent="0.55000000000000004">
      <c r="A42" s="219" t="s">
        <v>231</v>
      </c>
      <c r="B42" s="301" t="s">
        <v>480</v>
      </c>
      <c r="C42" s="120"/>
      <c r="D42" s="120"/>
      <c r="E42" s="311">
        <v>60</v>
      </c>
      <c r="F42" s="311">
        <v>80</v>
      </c>
      <c r="G42" s="165">
        <v>3.5</v>
      </c>
      <c r="H42" s="165">
        <v>4.5999999999999996</v>
      </c>
      <c r="I42" s="165">
        <v>4.78</v>
      </c>
      <c r="J42" s="165">
        <v>6.37</v>
      </c>
      <c r="K42" s="165">
        <v>5.85</v>
      </c>
      <c r="L42" s="165">
        <v>7.8</v>
      </c>
      <c r="M42" s="165">
        <v>127.8</v>
      </c>
      <c r="N42" s="244">
        <v>170.4</v>
      </c>
    </row>
    <row r="43" spans="1:14" ht="15.75" customHeight="1" thickBot="1" x14ac:dyDescent="0.6">
      <c r="A43" s="219" t="s">
        <v>481</v>
      </c>
      <c r="B43" s="301" t="s">
        <v>479</v>
      </c>
      <c r="C43" s="120"/>
      <c r="D43" s="120"/>
      <c r="E43" s="311">
        <v>25</v>
      </c>
      <c r="F43" s="311">
        <v>30</v>
      </c>
      <c r="G43" s="191">
        <v>1.5</v>
      </c>
      <c r="H43" s="191">
        <v>2.25</v>
      </c>
      <c r="I43" s="191">
        <v>3.95</v>
      </c>
      <c r="J43" s="191">
        <v>4.74</v>
      </c>
      <c r="K43" s="191">
        <v>1.77</v>
      </c>
      <c r="L43" s="191">
        <v>4.5199999999999996</v>
      </c>
      <c r="M43" s="191">
        <v>45.85</v>
      </c>
      <c r="N43" s="191">
        <v>55.02</v>
      </c>
    </row>
    <row r="44" spans="1:14" ht="15" customHeight="1" thickBot="1" x14ac:dyDescent="0.6">
      <c r="A44" s="34" t="s">
        <v>114</v>
      </c>
      <c r="B44" s="301" t="s">
        <v>197</v>
      </c>
      <c r="C44" s="258"/>
      <c r="D44" s="258"/>
      <c r="E44" s="134">
        <v>110</v>
      </c>
      <c r="F44" s="134">
        <v>130</v>
      </c>
      <c r="G44" s="218">
        <v>3.25</v>
      </c>
      <c r="H44" s="218">
        <v>3.84</v>
      </c>
      <c r="I44" s="218">
        <v>0.5</v>
      </c>
      <c r="J44" s="218">
        <v>0.59</v>
      </c>
      <c r="K44" s="295">
        <v>63.1</v>
      </c>
      <c r="L44" s="218">
        <v>74.569999999999993</v>
      </c>
      <c r="M44" s="218">
        <v>140.9</v>
      </c>
      <c r="N44" s="299">
        <v>166.52</v>
      </c>
    </row>
    <row r="45" spans="1:14" ht="15" customHeight="1" x14ac:dyDescent="0.55000000000000004">
      <c r="A45" s="157"/>
      <c r="B45" s="119" t="s">
        <v>52</v>
      </c>
      <c r="C45" s="62">
        <v>60</v>
      </c>
      <c r="D45" s="62">
        <v>70</v>
      </c>
      <c r="E45" s="62">
        <v>60</v>
      </c>
      <c r="F45" s="62">
        <v>70</v>
      </c>
      <c r="G45" s="312"/>
      <c r="H45" s="312"/>
      <c r="I45" s="110"/>
      <c r="J45" s="110"/>
      <c r="K45" s="110"/>
      <c r="L45" s="110"/>
      <c r="M45" s="110"/>
      <c r="N45" s="110"/>
    </row>
    <row r="46" spans="1:14" ht="15" customHeight="1" x14ac:dyDescent="0.55000000000000004">
      <c r="A46" s="157"/>
      <c r="B46" s="120" t="s">
        <v>11</v>
      </c>
      <c r="C46" s="120">
        <v>2</v>
      </c>
      <c r="D46" s="120">
        <v>3</v>
      </c>
      <c r="E46" s="62">
        <v>2</v>
      </c>
      <c r="F46" s="62">
        <v>3</v>
      </c>
      <c r="G46" s="312"/>
      <c r="H46" s="312"/>
      <c r="I46" s="110"/>
      <c r="J46" s="110"/>
      <c r="K46" s="110"/>
      <c r="L46" s="110"/>
      <c r="M46" s="110"/>
      <c r="N46" s="110"/>
    </row>
    <row r="47" spans="1:14" ht="15" customHeight="1" x14ac:dyDescent="0.55000000000000004">
      <c r="A47" s="157"/>
      <c r="B47" s="120" t="s">
        <v>268</v>
      </c>
      <c r="C47" s="120">
        <v>72</v>
      </c>
      <c r="D47" s="120">
        <v>95.5</v>
      </c>
      <c r="E47" s="153">
        <v>51.84</v>
      </c>
      <c r="F47" s="153">
        <v>68.760000000000005</v>
      </c>
      <c r="G47" s="312"/>
      <c r="H47" s="312"/>
      <c r="I47" s="110"/>
      <c r="J47" s="110"/>
      <c r="K47" s="110"/>
      <c r="L47" s="110"/>
      <c r="M47" s="110"/>
      <c r="N47" s="110"/>
    </row>
    <row r="48" spans="1:14" ht="15" customHeight="1" x14ac:dyDescent="0.55000000000000004">
      <c r="A48" s="157"/>
      <c r="B48" s="120" t="s">
        <v>24</v>
      </c>
      <c r="C48" s="120">
        <v>7</v>
      </c>
      <c r="D48" s="120">
        <v>7</v>
      </c>
      <c r="E48" s="62">
        <v>5.88</v>
      </c>
      <c r="F48" s="62">
        <v>5.88</v>
      </c>
      <c r="G48" s="312"/>
      <c r="H48" s="312"/>
      <c r="I48" s="110"/>
      <c r="J48" s="110"/>
      <c r="K48" s="110"/>
      <c r="L48" s="110"/>
      <c r="M48" s="110"/>
      <c r="N48" s="110"/>
    </row>
    <row r="49" spans="1:14" ht="15" customHeight="1" x14ac:dyDescent="0.55000000000000004">
      <c r="A49" s="157"/>
      <c r="B49" s="130" t="s">
        <v>261</v>
      </c>
      <c r="C49" s="120">
        <v>6.72</v>
      </c>
      <c r="D49" s="120">
        <v>7.56</v>
      </c>
      <c r="E49" s="62">
        <v>4.97</v>
      </c>
      <c r="F49" s="62">
        <v>5.59</v>
      </c>
      <c r="G49" s="120"/>
      <c r="H49" s="120"/>
      <c r="I49" s="110"/>
      <c r="J49" s="110"/>
      <c r="K49" s="110"/>
      <c r="L49" s="110"/>
      <c r="M49" s="110"/>
      <c r="N49" s="110"/>
    </row>
    <row r="50" spans="1:14" ht="15" customHeight="1" x14ac:dyDescent="0.55000000000000004">
      <c r="A50" s="157"/>
      <c r="B50" s="120" t="s">
        <v>183</v>
      </c>
      <c r="C50" s="120">
        <v>3</v>
      </c>
      <c r="D50" s="120">
        <v>3</v>
      </c>
      <c r="E50" s="62">
        <v>3</v>
      </c>
      <c r="F50" s="62">
        <v>3</v>
      </c>
      <c r="G50" s="312"/>
      <c r="H50" s="312"/>
      <c r="I50" s="110"/>
      <c r="J50" s="110"/>
      <c r="K50" s="110"/>
      <c r="L50" s="110"/>
      <c r="M50" s="110"/>
      <c r="N50" s="110"/>
    </row>
    <row r="51" spans="1:14" ht="15" customHeight="1" x14ac:dyDescent="0.55000000000000004">
      <c r="A51" s="157"/>
      <c r="B51" s="120" t="s">
        <v>11</v>
      </c>
      <c r="C51" s="120">
        <v>1</v>
      </c>
      <c r="D51" s="120">
        <v>1</v>
      </c>
      <c r="E51" s="62">
        <v>1</v>
      </c>
      <c r="F51" s="62">
        <v>1</v>
      </c>
      <c r="G51" s="312"/>
      <c r="H51" s="312"/>
      <c r="I51" s="110"/>
      <c r="J51" s="110"/>
      <c r="K51" s="110"/>
      <c r="L51" s="110"/>
      <c r="M51" s="110"/>
      <c r="N51" s="110"/>
    </row>
    <row r="52" spans="1:14" ht="15" customHeight="1" x14ac:dyDescent="0.55000000000000004">
      <c r="A52" s="157"/>
      <c r="B52" s="119" t="s">
        <v>162</v>
      </c>
      <c r="C52" s="120">
        <v>3.5</v>
      </c>
      <c r="D52" s="120">
        <v>3.5</v>
      </c>
      <c r="E52" s="62">
        <v>3.5</v>
      </c>
      <c r="F52" s="62">
        <v>3.5</v>
      </c>
      <c r="G52" s="312"/>
      <c r="H52" s="312"/>
      <c r="I52" s="110"/>
      <c r="J52" s="110"/>
      <c r="K52" s="110"/>
      <c r="L52" s="110"/>
      <c r="M52" s="110"/>
      <c r="N52" s="110"/>
    </row>
    <row r="53" spans="1:14" ht="15" customHeight="1" x14ac:dyDescent="0.55000000000000004">
      <c r="A53" s="157"/>
      <c r="B53" s="120" t="s">
        <v>40</v>
      </c>
      <c r="C53" s="120">
        <v>15</v>
      </c>
      <c r="D53" s="120">
        <v>18</v>
      </c>
      <c r="E53" s="62">
        <v>15</v>
      </c>
      <c r="F53" s="62">
        <v>18</v>
      </c>
      <c r="G53" s="312"/>
      <c r="H53" s="312"/>
      <c r="I53" s="110"/>
      <c r="J53" s="110"/>
      <c r="K53" s="110"/>
      <c r="L53" s="110"/>
      <c r="M53" s="110"/>
      <c r="N53" s="110"/>
    </row>
    <row r="54" spans="1:14" ht="15" customHeight="1" x14ac:dyDescent="0.55000000000000004">
      <c r="A54" s="157"/>
      <c r="B54" s="120" t="s">
        <v>60</v>
      </c>
      <c r="C54" s="120">
        <v>5</v>
      </c>
      <c r="D54" s="120">
        <v>6</v>
      </c>
      <c r="E54" s="62">
        <v>5</v>
      </c>
      <c r="F54" s="62">
        <v>6</v>
      </c>
      <c r="G54" s="312"/>
      <c r="H54" s="312"/>
      <c r="I54" s="110"/>
      <c r="J54" s="110"/>
      <c r="K54" s="110"/>
      <c r="L54" s="110"/>
      <c r="M54" s="110"/>
      <c r="N54" s="110"/>
    </row>
    <row r="55" spans="1:14" ht="15" customHeight="1" x14ac:dyDescent="0.55000000000000004">
      <c r="A55" s="157"/>
      <c r="B55" s="120" t="s">
        <v>65</v>
      </c>
      <c r="C55" s="120">
        <v>18</v>
      </c>
      <c r="D55" s="120">
        <v>21</v>
      </c>
      <c r="E55" s="62">
        <v>18</v>
      </c>
      <c r="F55" s="62">
        <v>21</v>
      </c>
      <c r="G55" s="312"/>
      <c r="H55" s="312"/>
      <c r="I55" s="110"/>
      <c r="J55" s="110"/>
      <c r="K55" s="110"/>
      <c r="L55" s="110"/>
      <c r="M55" s="110"/>
      <c r="N55" s="110"/>
    </row>
    <row r="56" spans="1:14" ht="15" customHeight="1" x14ac:dyDescent="0.55000000000000004">
      <c r="A56" s="157"/>
      <c r="B56" s="119" t="s">
        <v>58</v>
      </c>
      <c r="C56" s="120">
        <v>0.7</v>
      </c>
      <c r="D56" s="120">
        <v>1</v>
      </c>
      <c r="E56" s="62">
        <v>0.7</v>
      </c>
      <c r="F56" s="62">
        <v>1</v>
      </c>
      <c r="G56" s="312"/>
      <c r="H56" s="312"/>
      <c r="I56" s="110"/>
      <c r="J56" s="110"/>
      <c r="K56" s="110"/>
      <c r="L56" s="110"/>
      <c r="M56" s="110"/>
      <c r="N56" s="110"/>
    </row>
    <row r="57" spans="1:14" ht="15" customHeight="1" x14ac:dyDescent="0.55000000000000004">
      <c r="A57" s="157"/>
      <c r="B57" s="119" t="s">
        <v>179</v>
      </c>
      <c r="C57" s="82">
        <v>6.72</v>
      </c>
      <c r="D57" s="82">
        <v>7.56</v>
      </c>
      <c r="E57" s="82">
        <v>4.97</v>
      </c>
      <c r="F57" s="82">
        <v>5.59</v>
      </c>
      <c r="G57" s="312"/>
      <c r="H57" s="312"/>
      <c r="I57" s="110"/>
      <c r="J57" s="110"/>
      <c r="K57" s="110"/>
      <c r="L57" s="110"/>
      <c r="M57" s="110"/>
      <c r="N57" s="110"/>
    </row>
    <row r="58" spans="1:14" ht="15" customHeight="1" thickBot="1" x14ac:dyDescent="0.6">
      <c r="A58" s="158"/>
      <c r="B58" s="120" t="s">
        <v>11</v>
      </c>
      <c r="C58" s="120">
        <v>2</v>
      </c>
      <c r="D58" s="120">
        <v>2</v>
      </c>
      <c r="E58" s="62">
        <v>2</v>
      </c>
      <c r="F58" s="62">
        <v>2</v>
      </c>
      <c r="G58" s="312"/>
      <c r="H58" s="312"/>
      <c r="I58" s="101"/>
      <c r="J58" s="101"/>
      <c r="K58" s="101"/>
      <c r="L58" s="101"/>
      <c r="M58" s="101"/>
      <c r="N58" s="101"/>
    </row>
    <row r="59" spans="1:14" ht="15" customHeight="1" thickBot="1" x14ac:dyDescent="0.6">
      <c r="A59" s="43" t="s">
        <v>351</v>
      </c>
      <c r="B59" s="296" t="s">
        <v>192</v>
      </c>
      <c r="C59" s="262"/>
      <c r="D59" s="262"/>
      <c r="E59" s="262">
        <v>180</v>
      </c>
      <c r="F59" s="262">
        <v>200</v>
      </c>
      <c r="G59" s="218">
        <v>0.1</v>
      </c>
      <c r="H59" s="218">
        <v>0.1</v>
      </c>
      <c r="I59" s="218">
        <v>0</v>
      </c>
      <c r="J59" s="218">
        <v>0</v>
      </c>
      <c r="K59" s="295">
        <v>20.100000000000001</v>
      </c>
      <c r="L59" s="218">
        <v>22.33</v>
      </c>
      <c r="M59" s="218">
        <v>77.400000000000006</v>
      </c>
      <c r="N59" s="218">
        <v>86</v>
      </c>
    </row>
    <row r="60" spans="1:14" ht="15" customHeight="1" x14ac:dyDescent="0.55000000000000004">
      <c r="A60" s="43"/>
      <c r="B60" s="97" t="s">
        <v>193</v>
      </c>
      <c r="C60" s="37">
        <v>11.96</v>
      </c>
      <c r="D60" s="37">
        <v>13.37</v>
      </c>
      <c r="E60" s="313">
        <v>9.34</v>
      </c>
      <c r="F60" s="313">
        <v>10.43</v>
      </c>
      <c r="G60" s="189"/>
      <c r="H60" s="189"/>
      <c r="I60" s="189"/>
      <c r="J60" s="189"/>
      <c r="K60" s="189"/>
      <c r="L60" s="189"/>
      <c r="M60" s="189"/>
      <c r="N60" s="189"/>
    </row>
    <row r="61" spans="1:14" ht="15" customHeight="1" x14ac:dyDescent="0.55000000000000004">
      <c r="A61" s="43"/>
      <c r="B61" s="102" t="s">
        <v>20</v>
      </c>
      <c r="C61" s="37">
        <v>8</v>
      </c>
      <c r="D61" s="37">
        <v>9</v>
      </c>
      <c r="E61" s="37">
        <v>8</v>
      </c>
      <c r="F61" s="37">
        <v>10</v>
      </c>
      <c r="G61" s="189"/>
      <c r="H61" s="189"/>
      <c r="I61" s="189"/>
      <c r="J61" s="189"/>
      <c r="K61" s="189"/>
      <c r="L61" s="189"/>
      <c r="M61" s="189"/>
      <c r="N61" s="189"/>
    </row>
    <row r="62" spans="1:14" ht="15" customHeight="1" x14ac:dyDescent="0.55000000000000004">
      <c r="A62" s="26"/>
      <c r="B62" s="301" t="s">
        <v>21</v>
      </c>
      <c r="C62" s="258"/>
      <c r="D62" s="258"/>
      <c r="E62" s="258">
        <f>E59+E44+E23+E28+E42+E43</f>
        <v>565</v>
      </c>
      <c r="F62" s="258">
        <f t="shared" ref="F62:N62" si="2">F59+F44+F23+F28+F42+F43</f>
        <v>680</v>
      </c>
      <c r="G62" s="258">
        <f t="shared" si="2"/>
        <v>11.35</v>
      </c>
      <c r="H62" s="258">
        <f t="shared" si="2"/>
        <v>14.489999999999998</v>
      </c>
      <c r="I62" s="258">
        <f t="shared" si="2"/>
        <v>16.690000000000001</v>
      </c>
      <c r="J62" s="258">
        <f t="shared" si="2"/>
        <v>21.29</v>
      </c>
      <c r="K62" s="258">
        <f t="shared" si="2"/>
        <v>99.499999999999986</v>
      </c>
      <c r="L62" s="258">
        <f t="shared" si="2"/>
        <v>120.19999999999997</v>
      </c>
      <c r="M62" s="258">
        <f t="shared" si="2"/>
        <v>515.51</v>
      </c>
      <c r="N62" s="258">
        <f t="shared" si="2"/>
        <v>634.48</v>
      </c>
    </row>
    <row r="63" spans="1:14" ht="15" customHeight="1" x14ac:dyDescent="0.55000000000000004">
      <c r="A63" s="26"/>
      <c r="B63" s="314" t="s">
        <v>22</v>
      </c>
      <c r="C63" s="311"/>
      <c r="D63" s="311"/>
      <c r="E63" s="258"/>
      <c r="F63" s="311"/>
      <c r="G63" s="101"/>
      <c r="H63" s="101"/>
      <c r="I63" s="101"/>
      <c r="J63" s="101"/>
      <c r="K63" s="101"/>
      <c r="L63" s="101"/>
      <c r="M63" s="101"/>
      <c r="N63" s="101"/>
    </row>
    <row r="64" spans="1:14" ht="15" customHeight="1" x14ac:dyDescent="0.55000000000000004">
      <c r="A64" s="34" t="s">
        <v>323</v>
      </c>
      <c r="B64" s="301" t="s">
        <v>454</v>
      </c>
      <c r="C64" s="258"/>
      <c r="D64" s="258"/>
      <c r="E64" s="258">
        <v>150</v>
      </c>
      <c r="F64" s="258">
        <v>180</v>
      </c>
      <c r="G64" s="297">
        <v>1.21</v>
      </c>
      <c r="H64" s="297">
        <v>1.45</v>
      </c>
      <c r="I64" s="297">
        <v>2.96</v>
      </c>
      <c r="J64" s="297">
        <v>3.48</v>
      </c>
      <c r="K64" s="297">
        <v>2.2000000000000002</v>
      </c>
      <c r="L64" s="297">
        <v>2.64</v>
      </c>
      <c r="M64" s="297">
        <v>48.6</v>
      </c>
      <c r="N64" s="297">
        <v>58.32</v>
      </c>
    </row>
    <row r="65" spans="1:14" ht="15" customHeight="1" x14ac:dyDescent="0.55000000000000004">
      <c r="A65" s="29"/>
      <c r="B65" s="119" t="s">
        <v>181</v>
      </c>
      <c r="C65" s="228">
        <v>47.2</v>
      </c>
      <c r="D65" s="228">
        <v>52.64</v>
      </c>
      <c r="E65" s="123">
        <v>37.29</v>
      </c>
      <c r="F65" s="123">
        <v>41.74</v>
      </c>
      <c r="G65" s="101"/>
      <c r="H65" s="101"/>
      <c r="I65" s="101"/>
      <c r="J65" s="101"/>
      <c r="K65" s="101"/>
      <c r="L65" s="101"/>
      <c r="M65" s="101"/>
      <c r="N65" s="101"/>
    </row>
    <row r="66" spans="1:14" ht="15" customHeight="1" x14ac:dyDescent="0.55000000000000004">
      <c r="A66" s="29"/>
      <c r="B66" s="119" t="s">
        <v>180</v>
      </c>
      <c r="C66" s="169">
        <v>26.25</v>
      </c>
      <c r="D66" s="187">
        <v>30</v>
      </c>
      <c r="E66" s="37">
        <v>24.15</v>
      </c>
      <c r="F66" s="37">
        <v>27.6</v>
      </c>
      <c r="G66" s="101"/>
      <c r="H66" s="101"/>
      <c r="I66" s="101"/>
      <c r="J66" s="101"/>
      <c r="K66" s="101"/>
      <c r="L66" s="101"/>
      <c r="M66" s="101"/>
      <c r="N66" s="101"/>
    </row>
    <row r="67" spans="1:14" ht="15" customHeight="1" x14ac:dyDescent="0.55000000000000004">
      <c r="A67" s="29"/>
      <c r="B67" s="119" t="s">
        <v>178</v>
      </c>
      <c r="C67" s="84">
        <v>3.2</v>
      </c>
      <c r="D67" s="84">
        <v>4</v>
      </c>
      <c r="E67" s="84">
        <v>2.94</v>
      </c>
      <c r="F67" s="84">
        <v>3.68</v>
      </c>
      <c r="G67" s="101"/>
      <c r="H67" s="101"/>
      <c r="I67" s="101"/>
      <c r="J67" s="101"/>
      <c r="K67" s="101"/>
      <c r="L67" s="101"/>
      <c r="M67" s="101"/>
      <c r="N67" s="101"/>
    </row>
    <row r="68" spans="1:14" ht="15" customHeight="1" x14ac:dyDescent="0.55000000000000004">
      <c r="A68" s="29"/>
      <c r="B68" s="119" t="s">
        <v>179</v>
      </c>
      <c r="C68" s="84">
        <v>3.02</v>
      </c>
      <c r="D68" s="84">
        <v>4.2</v>
      </c>
      <c r="E68" s="84">
        <v>2.2400000000000002</v>
      </c>
      <c r="F68" s="84">
        <v>3.11</v>
      </c>
      <c r="G68" s="101"/>
      <c r="H68" s="101"/>
      <c r="I68" s="101"/>
      <c r="J68" s="101"/>
      <c r="K68" s="101"/>
      <c r="L68" s="101"/>
      <c r="M68" s="101"/>
      <c r="N68" s="101"/>
    </row>
    <row r="69" spans="1:14" ht="15" customHeight="1" x14ac:dyDescent="0.55000000000000004">
      <c r="A69" s="29"/>
      <c r="B69" s="119" t="s">
        <v>41</v>
      </c>
      <c r="C69" s="84">
        <v>6</v>
      </c>
      <c r="D69" s="84">
        <v>8</v>
      </c>
      <c r="E69" s="84">
        <v>6</v>
      </c>
      <c r="F69" s="84">
        <v>8</v>
      </c>
      <c r="G69" s="101"/>
      <c r="H69" s="101"/>
      <c r="I69" s="101"/>
      <c r="J69" s="101"/>
      <c r="K69" s="101"/>
      <c r="L69" s="101"/>
      <c r="M69" s="101"/>
      <c r="N69" s="101"/>
    </row>
    <row r="70" spans="1:14" ht="15" customHeight="1" x14ac:dyDescent="0.55000000000000004">
      <c r="A70" s="1"/>
      <c r="B70" s="119" t="s">
        <v>49</v>
      </c>
      <c r="C70" s="84">
        <v>4</v>
      </c>
      <c r="D70" s="84">
        <v>5.0999999999999996</v>
      </c>
      <c r="E70" s="84">
        <v>4</v>
      </c>
      <c r="F70" s="84">
        <v>5.0999999999999996</v>
      </c>
      <c r="G70" s="101"/>
      <c r="H70" s="101"/>
      <c r="I70" s="101"/>
      <c r="J70" s="101"/>
      <c r="K70" s="101"/>
      <c r="L70" s="101"/>
      <c r="M70" s="101"/>
      <c r="N70" s="101"/>
    </row>
    <row r="71" spans="1:14" ht="15" customHeight="1" x14ac:dyDescent="0.55000000000000004">
      <c r="A71" s="26"/>
      <c r="B71" s="119" t="s">
        <v>11</v>
      </c>
      <c r="C71" s="84">
        <v>2</v>
      </c>
      <c r="D71" s="84">
        <v>2</v>
      </c>
      <c r="E71" s="84">
        <v>2</v>
      </c>
      <c r="F71" s="84">
        <v>2</v>
      </c>
      <c r="G71" s="101"/>
      <c r="H71" s="101"/>
      <c r="I71" s="101"/>
      <c r="J71" s="101"/>
      <c r="K71" s="101"/>
      <c r="L71" s="101"/>
      <c r="M71" s="101"/>
      <c r="N71" s="101"/>
    </row>
    <row r="72" spans="1:14" ht="15" customHeight="1" x14ac:dyDescent="0.55000000000000004">
      <c r="A72" s="26"/>
      <c r="B72" s="119" t="s">
        <v>274</v>
      </c>
      <c r="C72" s="84">
        <v>1</v>
      </c>
      <c r="D72" s="84">
        <v>1</v>
      </c>
      <c r="E72" s="84">
        <v>0.8</v>
      </c>
      <c r="F72" s="84">
        <v>0.8</v>
      </c>
      <c r="G72" s="101"/>
      <c r="H72" s="101"/>
      <c r="I72" s="101"/>
      <c r="J72" s="101"/>
      <c r="K72" s="101"/>
      <c r="L72" s="101"/>
      <c r="M72" s="101"/>
      <c r="N72" s="101"/>
    </row>
    <row r="73" spans="1:14" ht="15" customHeight="1" x14ac:dyDescent="0.55000000000000004">
      <c r="A73" s="26"/>
      <c r="B73" s="120" t="s">
        <v>183</v>
      </c>
      <c r="C73" s="84">
        <v>2</v>
      </c>
      <c r="D73" s="84">
        <v>2</v>
      </c>
      <c r="E73" s="84">
        <v>2</v>
      </c>
      <c r="F73" s="84">
        <v>2</v>
      </c>
      <c r="G73" s="101"/>
      <c r="H73" s="101"/>
      <c r="I73" s="101"/>
      <c r="J73" s="101"/>
      <c r="K73" s="101"/>
      <c r="L73" s="101"/>
      <c r="M73" s="101"/>
      <c r="N73" s="101"/>
    </row>
    <row r="74" spans="1:14" ht="15" customHeight="1" thickBot="1" x14ac:dyDescent="0.6">
      <c r="A74" s="26"/>
      <c r="B74" s="119" t="s">
        <v>275</v>
      </c>
      <c r="C74" s="84">
        <v>0.5</v>
      </c>
      <c r="D74" s="84">
        <v>0.55000000000000004</v>
      </c>
      <c r="E74" s="84">
        <v>0.44</v>
      </c>
      <c r="F74" s="84">
        <v>0.5</v>
      </c>
      <c r="G74" s="101"/>
      <c r="H74" s="101"/>
      <c r="I74" s="101"/>
      <c r="J74" s="101"/>
      <c r="K74" s="101"/>
      <c r="L74" s="101"/>
      <c r="M74" s="101"/>
      <c r="N74" s="101"/>
    </row>
    <row r="75" spans="1:14" ht="15" customHeight="1" thickBot="1" x14ac:dyDescent="0.6">
      <c r="A75" s="219" t="s">
        <v>482</v>
      </c>
      <c r="B75" s="296" t="s">
        <v>321</v>
      </c>
      <c r="C75" s="292"/>
      <c r="D75" s="292"/>
      <c r="E75" s="315">
        <v>60</v>
      </c>
      <c r="F75" s="315">
        <v>80</v>
      </c>
      <c r="G75" s="218">
        <v>8.92</v>
      </c>
      <c r="H75" s="218">
        <v>11.9</v>
      </c>
      <c r="I75" s="218">
        <v>10.8</v>
      </c>
      <c r="J75" s="218">
        <v>14.4</v>
      </c>
      <c r="K75" s="218">
        <v>9.58</v>
      </c>
      <c r="L75" s="218">
        <v>12.77</v>
      </c>
      <c r="M75" s="299">
        <v>275</v>
      </c>
      <c r="N75" s="299">
        <v>366.6</v>
      </c>
    </row>
    <row r="76" spans="1:14" ht="15" customHeight="1" x14ac:dyDescent="0.55000000000000004">
      <c r="A76" s="43"/>
      <c r="B76" s="175" t="s">
        <v>183</v>
      </c>
      <c r="C76" s="316">
        <v>3</v>
      </c>
      <c r="D76" s="317">
        <v>3</v>
      </c>
      <c r="E76" s="37">
        <v>3</v>
      </c>
      <c r="F76" s="37">
        <v>3</v>
      </c>
      <c r="G76" s="189"/>
      <c r="H76" s="189"/>
      <c r="I76" s="189"/>
      <c r="J76" s="189"/>
      <c r="K76" s="189"/>
      <c r="L76" s="189"/>
      <c r="M76" s="189"/>
      <c r="N76" s="189"/>
    </row>
    <row r="77" spans="1:14" ht="15" customHeight="1" x14ac:dyDescent="0.55000000000000004">
      <c r="A77" s="43"/>
      <c r="B77" s="318" t="s">
        <v>322</v>
      </c>
      <c r="C77" s="62">
        <v>20</v>
      </c>
      <c r="D77" s="111">
        <v>25</v>
      </c>
      <c r="E77" s="37">
        <v>20</v>
      </c>
      <c r="F77" s="37">
        <v>25</v>
      </c>
      <c r="G77" s="189"/>
      <c r="H77" s="189"/>
      <c r="I77" s="189"/>
      <c r="J77" s="189"/>
      <c r="K77" s="189"/>
      <c r="L77" s="189"/>
      <c r="M77" s="189"/>
      <c r="N77" s="189"/>
    </row>
    <row r="78" spans="1:14" ht="15" customHeight="1" x14ac:dyDescent="0.55000000000000004">
      <c r="A78" s="43"/>
      <c r="B78" s="90" t="s">
        <v>39</v>
      </c>
      <c r="C78" s="62">
        <v>10</v>
      </c>
      <c r="D78" s="111">
        <v>15</v>
      </c>
      <c r="E78" s="37">
        <v>9.8000000000000007</v>
      </c>
      <c r="F78" s="37">
        <v>14.7</v>
      </c>
      <c r="G78" s="189"/>
      <c r="H78" s="189"/>
      <c r="I78" s="189"/>
      <c r="J78" s="189"/>
      <c r="K78" s="189"/>
      <c r="L78" s="189"/>
      <c r="M78" s="189"/>
      <c r="N78" s="189"/>
    </row>
    <row r="79" spans="1:14" ht="15" customHeight="1" x14ac:dyDescent="0.55000000000000004">
      <c r="A79" s="43"/>
      <c r="B79" s="90" t="s">
        <v>20</v>
      </c>
      <c r="C79" s="62">
        <v>4</v>
      </c>
      <c r="D79" s="111">
        <v>5</v>
      </c>
      <c r="E79" s="37">
        <v>4</v>
      </c>
      <c r="F79" s="37">
        <v>5</v>
      </c>
      <c r="G79" s="189"/>
      <c r="H79" s="189"/>
      <c r="I79" s="189"/>
      <c r="J79" s="189"/>
      <c r="K79" s="189"/>
      <c r="L79" s="189"/>
      <c r="M79" s="189"/>
      <c r="N79" s="189"/>
    </row>
    <row r="80" spans="1:14" ht="15" customHeight="1" x14ac:dyDescent="0.55000000000000004">
      <c r="A80" s="43"/>
      <c r="B80" s="90" t="s">
        <v>63</v>
      </c>
      <c r="C80" s="151">
        <v>11</v>
      </c>
      <c r="D80" s="151">
        <v>11</v>
      </c>
      <c r="E80" s="37">
        <v>9.24</v>
      </c>
      <c r="F80" s="37">
        <v>9.24</v>
      </c>
      <c r="G80" s="189"/>
      <c r="H80" s="189"/>
      <c r="I80" s="189"/>
      <c r="J80" s="189"/>
      <c r="K80" s="189"/>
      <c r="L80" s="189"/>
      <c r="M80" s="189"/>
      <c r="N80" s="189"/>
    </row>
    <row r="81" spans="1:14" ht="15" customHeight="1" x14ac:dyDescent="0.55000000000000004">
      <c r="A81" s="43"/>
      <c r="B81" s="90" t="s">
        <v>19</v>
      </c>
      <c r="C81" s="62">
        <v>33.4</v>
      </c>
      <c r="D81" s="111">
        <v>34</v>
      </c>
      <c r="E81" s="37">
        <v>33.4</v>
      </c>
      <c r="F81" s="37">
        <v>34</v>
      </c>
      <c r="G81" s="189"/>
      <c r="H81" s="189"/>
      <c r="I81" s="189"/>
      <c r="J81" s="189"/>
      <c r="K81" s="189"/>
      <c r="L81" s="189"/>
      <c r="M81" s="189"/>
      <c r="N81" s="189"/>
    </row>
    <row r="82" spans="1:14" ht="15" customHeight="1" x14ac:dyDescent="0.55000000000000004">
      <c r="A82" s="39"/>
      <c r="B82" s="102" t="s">
        <v>249</v>
      </c>
      <c r="C82" s="37">
        <v>2</v>
      </c>
      <c r="D82" s="37">
        <v>2</v>
      </c>
      <c r="E82" s="37">
        <v>2</v>
      </c>
      <c r="F82" s="37">
        <v>2</v>
      </c>
      <c r="G82" s="189"/>
      <c r="H82" s="189"/>
      <c r="I82" s="189"/>
      <c r="J82" s="189"/>
      <c r="K82" s="189"/>
      <c r="L82" s="189"/>
      <c r="M82" s="189"/>
      <c r="N82" s="189"/>
    </row>
    <row r="83" spans="1:14" ht="15" customHeight="1" x14ac:dyDescent="0.55000000000000004">
      <c r="A83" s="29"/>
      <c r="B83" s="102" t="s">
        <v>247</v>
      </c>
      <c r="C83" s="82">
        <v>0.02</v>
      </c>
      <c r="D83" s="82">
        <v>0.03</v>
      </c>
      <c r="E83" s="82">
        <v>0.02</v>
      </c>
      <c r="F83" s="82">
        <v>0.03</v>
      </c>
      <c r="G83" s="189"/>
      <c r="H83" s="189"/>
      <c r="I83" s="189"/>
      <c r="J83" s="189"/>
      <c r="K83" s="189"/>
      <c r="L83" s="189"/>
      <c r="M83" s="189"/>
      <c r="N83" s="189"/>
    </row>
    <row r="84" spans="1:14" ht="15" customHeight="1" x14ac:dyDescent="0.55000000000000004">
      <c r="A84" s="43" t="s">
        <v>271</v>
      </c>
      <c r="B84" s="296" t="s">
        <v>186</v>
      </c>
      <c r="C84" s="292"/>
      <c r="D84" s="292"/>
      <c r="E84" s="292">
        <v>180</v>
      </c>
      <c r="F84" s="292">
        <v>200</v>
      </c>
      <c r="G84" s="189">
        <v>0.06</v>
      </c>
      <c r="H84" s="189">
        <v>0.06</v>
      </c>
      <c r="I84" s="189">
        <v>0.02</v>
      </c>
      <c r="J84" s="189">
        <v>0.02</v>
      </c>
      <c r="K84" s="189">
        <v>9.99</v>
      </c>
      <c r="L84" s="189">
        <v>11.1</v>
      </c>
      <c r="M84" s="189">
        <v>50.4</v>
      </c>
      <c r="N84" s="189">
        <v>56</v>
      </c>
    </row>
    <row r="85" spans="1:14" ht="15" customHeight="1" x14ac:dyDescent="0.55000000000000004">
      <c r="A85" s="43"/>
      <c r="B85" s="102" t="s">
        <v>25</v>
      </c>
      <c r="C85" s="37">
        <v>1.43</v>
      </c>
      <c r="D85" s="37">
        <v>1.71</v>
      </c>
      <c r="E85" s="37">
        <v>1.43</v>
      </c>
      <c r="F85" s="37">
        <v>1.71</v>
      </c>
      <c r="G85" s="189"/>
      <c r="H85" s="189"/>
      <c r="I85" s="189"/>
      <c r="J85" s="189"/>
      <c r="K85" s="189"/>
      <c r="L85" s="189"/>
      <c r="M85" s="189"/>
      <c r="N85" s="189"/>
    </row>
    <row r="86" spans="1:14" ht="15" customHeight="1" x14ac:dyDescent="0.55000000000000004">
      <c r="A86" s="43"/>
      <c r="B86" s="102" t="s">
        <v>20</v>
      </c>
      <c r="C86" s="118">
        <v>8</v>
      </c>
      <c r="D86" s="118">
        <v>9</v>
      </c>
      <c r="E86" s="118">
        <v>8</v>
      </c>
      <c r="F86" s="118">
        <v>9</v>
      </c>
      <c r="G86" s="189"/>
      <c r="H86" s="189"/>
      <c r="I86" s="189"/>
      <c r="J86" s="189"/>
      <c r="K86" s="189"/>
      <c r="L86" s="189"/>
      <c r="M86" s="189"/>
      <c r="N86" s="189"/>
    </row>
    <row r="87" spans="1:14" ht="15" customHeight="1" x14ac:dyDescent="0.55000000000000004">
      <c r="A87" s="28"/>
      <c r="B87" s="319" t="s">
        <v>21</v>
      </c>
      <c r="C87" s="258"/>
      <c r="D87" s="258"/>
      <c r="E87" s="258">
        <f>E64+E84+E75</f>
        <v>390</v>
      </c>
      <c r="F87" s="258">
        <f t="shared" ref="F87:N87" si="3">F64+F84+F75</f>
        <v>460</v>
      </c>
      <c r="G87" s="258">
        <f t="shared" si="3"/>
        <v>10.19</v>
      </c>
      <c r="H87" s="258">
        <f t="shared" si="3"/>
        <v>13.41</v>
      </c>
      <c r="I87" s="258">
        <f t="shared" si="3"/>
        <v>13.780000000000001</v>
      </c>
      <c r="J87" s="258">
        <f t="shared" si="3"/>
        <v>17.899999999999999</v>
      </c>
      <c r="K87" s="258">
        <f t="shared" si="3"/>
        <v>21.770000000000003</v>
      </c>
      <c r="L87" s="258">
        <f t="shared" si="3"/>
        <v>26.509999999999998</v>
      </c>
      <c r="M87" s="258">
        <f t="shared" si="3"/>
        <v>374</v>
      </c>
      <c r="N87" s="258">
        <f t="shared" si="3"/>
        <v>480.92</v>
      </c>
    </row>
    <row r="88" spans="1:14" ht="15" customHeight="1" x14ac:dyDescent="0.55000000000000004">
      <c r="A88" s="56"/>
      <c r="B88" s="301" t="s">
        <v>26</v>
      </c>
      <c r="C88" s="266"/>
      <c r="D88" s="266"/>
      <c r="E88" s="266"/>
      <c r="F88" s="320"/>
      <c r="G88" s="165"/>
      <c r="H88" s="165"/>
      <c r="I88" s="165"/>
      <c r="J88" s="165"/>
      <c r="K88" s="165"/>
      <c r="L88" s="165"/>
      <c r="M88" s="165"/>
      <c r="N88" s="165"/>
    </row>
    <row r="89" spans="1:14" ht="15" customHeight="1" x14ac:dyDescent="0.55000000000000004">
      <c r="A89" s="830" t="s">
        <v>353</v>
      </c>
      <c r="B89" s="192" t="s">
        <v>27</v>
      </c>
      <c r="C89" s="84">
        <v>23</v>
      </c>
      <c r="D89" s="84">
        <v>23</v>
      </c>
      <c r="E89" s="292">
        <v>23</v>
      </c>
      <c r="F89" s="292">
        <v>23</v>
      </c>
      <c r="G89" s="110">
        <v>1.56</v>
      </c>
      <c r="H89" s="110">
        <v>1.56</v>
      </c>
      <c r="I89" s="110">
        <v>0.19</v>
      </c>
      <c r="J89" s="110">
        <v>0.19</v>
      </c>
      <c r="K89" s="110">
        <v>11.59</v>
      </c>
      <c r="L89" s="110">
        <v>11.59</v>
      </c>
      <c r="M89" s="110">
        <v>54.38</v>
      </c>
      <c r="N89" s="110">
        <v>54.38</v>
      </c>
    </row>
    <row r="90" spans="1:14" ht="15" customHeight="1" x14ac:dyDescent="0.55000000000000004">
      <c r="A90" s="831"/>
      <c r="B90" s="192" t="s">
        <v>28</v>
      </c>
      <c r="C90" s="84">
        <v>40</v>
      </c>
      <c r="D90" s="84">
        <v>50</v>
      </c>
      <c r="E90" s="258">
        <v>40</v>
      </c>
      <c r="F90" s="258">
        <v>50</v>
      </c>
      <c r="G90" s="110">
        <v>2.2200000000000002</v>
      </c>
      <c r="H90" s="110">
        <v>2.78</v>
      </c>
      <c r="I90" s="110">
        <v>0.45</v>
      </c>
      <c r="J90" s="110">
        <v>0.56000000000000005</v>
      </c>
      <c r="K90" s="110">
        <v>19.68</v>
      </c>
      <c r="L90" s="110">
        <v>24.6</v>
      </c>
      <c r="M90" s="110">
        <v>91.66</v>
      </c>
      <c r="N90" s="110">
        <v>114.58</v>
      </c>
    </row>
    <row r="91" spans="1:14" ht="15" customHeight="1" x14ac:dyDescent="0.55000000000000004">
      <c r="A91" s="832"/>
      <c r="B91" s="192" t="s">
        <v>29</v>
      </c>
      <c r="C91" s="179">
        <v>3</v>
      </c>
      <c r="D91" s="179">
        <v>3</v>
      </c>
      <c r="E91" s="292">
        <v>3</v>
      </c>
      <c r="F91" s="292">
        <v>3</v>
      </c>
      <c r="G91" s="110"/>
      <c r="H91" s="110"/>
      <c r="I91" s="110"/>
      <c r="J91" s="110"/>
      <c r="K91" s="110"/>
      <c r="L91" s="110"/>
      <c r="M91" s="110"/>
      <c r="N91" s="110"/>
    </row>
    <row r="92" spans="1:14" ht="15" customHeight="1" x14ac:dyDescent="0.55000000000000004">
      <c r="A92" s="166"/>
      <c r="B92" s="192" t="s">
        <v>21</v>
      </c>
      <c r="C92" s="84"/>
      <c r="D92" s="84"/>
      <c r="E92" s="292">
        <f>E89+E90+E91</f>
        <v>66</v>
      </c>
      <c r="F92" s="292">
        <f>F89+F90+F91</f>
        <v>76</v>
      </c>
      <c r="G92" s="110">
        <f>G89+G90</f>
        <v>3.7800000000000002</v>
      </c>
      <c r="H92" s="110">
        <f t="shared" ref="H92:N92" si="4">H89+H90</f>
        <v>4.34</v>
      </c>
      <c r="I92" s="110">
        <f t="shared" si="4"/>
        <v>0.64</v>
      </c>
      <c r="J92" s="110">
        <f t="shared" si="4"/>
        <v>0.75</v>
      </c>
      <c r="K92" s="110">
        <f t="shared" si="4"/>
        <v>31.27</v>
      </c>
      <c r="L92" s="110">
        <f t="shared" si="4"/>
        <v>36.19</v>
      </c>
      <c r="M92" s="110">
        <f t="shared" si="4"/>
        <v>146.04</v>
      </c>
      <c r="N92" s="110">
        <f t="shared" si="4"/>
        <v>168.96</v>
      </c>
    </row>
    <row r="93" spans="1:14" ht="15.75" customHeight="1" x14ac:dyDescent="0.55000000000000004">
      <c r="A93" s="26"/>
      <c r="B93" s="119" t="s">
        <v>30</v>
      </c>
      <c r="C93" s="84"/>
      <c r="D93" s="84"/>
      <c r="E93" s="321">
        <f t="shared" ref="E93:N93" si="5">E17+E21+E62+E87+E92</f>
        <v>1541</v>
      </c>
      <c r="F93" s="321">
        <f t="shared" si="5"/>
        <v>1840</v>
      </c>
      <c r="G93" s="321">
        <f t="shared" si="5"/>
        <v>41.92</v>
      </c>
      <c r="H93" s="321">
        <f t="shared" si="5"/>
        <v>53.36</v>
      </c>
      <c r="I93" s="321">
        <f t="shared" si="5"/>
        <v>46.99</v>
      </c>
      <c r="J93" s="321">
        <f t="shared" si="5"/>
        <v>62.96</v>
      </c>
      <c r="K93" s="321">
        <f t="shared" si="5"/>
        <v>212.36</v>
      </c>
      <c r="L93" s="321">
        <f t="shared" si="5"/>
        <v>256.77</v>
      </c>
      <c r="M93" s="321">
        <f t="shared" si="5"/>
        <v>1457.54</v>
      </c>
      <c r="N93" s="321">
        <f t="shared" si="5"/>
        <v>1864.3100000000002</v>
      </c>
    </row>
    <row r="94" spans="1:14" s="86" customFormat="1" ht="15.75" x14ac:dyDescent="0.25">
      <c r="A94" s="25"/>
      <c r="B94" s="322" t="s">
        <v>396</v>
      </c>
      <c r="C94" s="322"/>
      <c r="D94" s="322"/>
      <c r="E94" s="322"/>
      <c r="F94" s="323"/>
      <c r="G94" s="156">
        <v>42</v>
      </c>
      <c r="H94" s="156">
        <v>54</v>
      </c>
      <c r="I94" s="156">
        <v>47</v>
      </c>
      <c r="J94" s="156">
        <v>60</v>
      </c>
      <c r="K94" s="156">
        <v>203</v>
      </c>
      <c r="L94" s="156">
        <v>261</v>
      </c>
      <c r="M94" s="156">
        <v>1400</v>
      </c>
      <c r="N94" s="156">
        <v>1800</v>
      </c>
    </row>
    <row r="95" spans="1:14" s="86" customFormat="1" ht="15" customHeight="1" x14ac:dyDescent="0.55000000000000004">
      <c r="A95" s="24"/>
      <c r="B95" s="324" t="s">
        <v>177</v>
      </c>
      <c r="C95" s="324"/>
      <c r="D95" s="324"/>
      <c r="E95" s="324"/>
      <c r="F95" s="325"/>
      <c r="G95" s="326">
        <f t="shared" ref="G95:N95" si="6">G93*100/G94</f>
        <v>99.80952380952381</v>
      </c>
      <c r="H95" s="326">
        <f t="shared" si="6"/>
        <v>98.81481481481481</v>
      </c>
      <c r="I95" s="326">
        <f t="shared" si="6"/>
        <v>99.978723404255319</v>
      </c>
      <c r="J95" s="326">
        <f t="shared" si="6"/>
        <v>104.93333333333334</v>
      </c>
      <c r="K95" s="326">
        <f t="shared" si="6"/>
        <v>104.61083743842364</v>
      </c>
      <c r="L95" s="326">
        <f t="shared" si="6"/>
        <v>98.379310344827587</v>
      </c>
      <c r="M95" s="326">
        <f t="shared" si="6"/>
        <v>104.11</v>
      </c>
      <c r="N95" s="326">
        <f t="shared" si="6"/>
        <v>103.57277777777779</v>
      </c>
    </row>
    <row r="96" spans="1:14" s="86" customFormat="1" ht="18" customHeight="1" x14ac:dyDescent="0.55000000000000004">
      <c r="A96" s="24"/>
      <c r="B96" s="327" t="s">
        <v>384</v>
      </c>
      <c r="C96" s="327"/>
      <c r="D96" s="327"/>
      <c r="E96" s="327"/>
      <c r="F96" s="328"/>
      <c r="G96" s="311">
        <f>G95-100</f>
        <v>-0.1904761904761898</v>
      </c>
      <c r="H96" s="311">
        <f t="shared" ref="H96:N96" si="7">H95-100</f>
        <v>-1.1851851851851904</v>
      </c>
      <c r="I96" s="311">
        <f t="shared" si="7"/>
        <v>-2.1276595744680549E-2</v>
      </c>
      <c r="J96" s="311">
        <f t="shared" si="7"/>
        <v>4.9333333333333371</v>
      </c>
      <c r="K96" s="311">
        <f t="shared" si="7"/>
        <v>4.6108374384236441</v>
      </c>
      <c r="L96" s="311">
        <f t="shared" si="7"/>
        <v>-1.6206896551724128</v>
      </c>
      <c r="M96" s="311">
        <f t="shared" si="7"/>
        <v>4.1099999999999994</v>
      </c>
      <c r="N96" s="311">
        <f t="shared" si="7"/>
        <v>3.5727777777777874</v>
      </c>
    </row>
    <row r="97" spans="1:14" s="86" customFormat="1" ht="18" customHeight="1" x14ac:dyDescent="0.55000000000000004">
      <c r="A97" s="5"/>
      <c r="B97" s="155" t="s">
        <v>397</v>
      </c>
      <c r="C97" s="664" t="s">
        <v>406</v>
      </c>
      <c r="D97" s="665"/>
      <c r="E97" s="665"/>
      <c r="F97" s="665"/>
      <c r="G97" s="665"/>
      <c r="H97" s="665"/>
      <c r="I97" s="665"/>
      <c r="J97" s="666"/>
      <c r="K97" s="667" t="s">
        <v>407</v>
      </c>
      <c r="L97" s="668"/>
      <c r="M97" s="668"/>
      <c r="N97" s="668"/>
    </row>
    <row r="98" spans="1:14" s="86" customFormat="1" ht="26.25" customHeight="1" x14ac:dyDescent="0.55000000000000004">
      <c r="A98" s="5"/>
      <c r="B98" s="334" t="s">
        <v>164</v>
      </c>
      <c r="C98" s="335" t="s">
        <v>400</v>
      </c>
      <c r="D98" s="335" t="s">
        <v>401</v>
      </c>
      <c r="E98" s="336">
        <f>E17</f>
        <v>370</v>
      </c>
      <c r="F98" s="336">
        <f>F17</f>
        <v>444</v>
      </c>
      <c r="G98" s="337"/>
      <c r="H98" s="337"/>
      <c r="I98" s="337"/>
      <c r="J98" s="337"/>
      <c r="K98" s="335" t="s">
        <v>408</v>
      </c>
      <c r="L98" s="335" t="s">
        <v>409</v>
      </c>
      <c r="M98" s="336">
        <f>M17</f>
        <v>376.39</v>
      </c>
      <c r="N98" s="336">
        <f>N17</f>
        <v>517.25</v>
      </c>
    </row>
    <row r="99" spans="1:14" s="86" customFormat="1" ht="27.75" customHeight="1" x14ac:dyDescent="0.55000000000000004">
      <c r="A99" s="5"/>
      <c r="B99" s="334" t="s">
        <v>398</v>
      </c>
      <c r="C99" s="335" t="s">
        <v>402</v>
      </c>
      <c r="D99" s="335" t="s">
        <v>402</v>
      </c>
      <c r="E99" s="336">
        <f>E19</f>
        <v>150</v>
      </c>
      <c r="F99" s="336">
        <f>F19</f>
        <v>180</v>
      </c>
      <c r="G99" s="337"/>
      <c r="H99" s="337"/>
      <c r="I99" s="337"/>
      <c r="J99" s="337"/>
      <c r="K99" s="335" t="s">
        <v>411</v>
      </c>
      <c r="L99" s="335" t="s">
        <v>410</v>
      </c>
      <c r="M99" s="336">
        <f>M19</f>
        <v>45.6</v>
      </c>
      <c r="N99" s="336">
        <f>N19</f>
        <v>62.7</v>
      </c>
    </row>
    <row r="100" spans="1:14" s="86" customFormat="1" ht="28.5" customHeight="1" x14ac:dyDescent="0.55000000000000004">
      <c r="A100" s="5"/>
      <c r="B100" s="334" t="s">
        <v>166</v>
      </c>
      <c r="C100" s="335" t="s">
        <v>403</v>
      </c>
      <c r="D100" s="335" t="s">
        <v>404</v>
      </c>
      <c r="E100" s="336">
        <f>E62</f>
        <v>565</v>
      </c>
      <c r="F100" s="336">
        <f>F62</f>
        <v>680</v>
      </c>
      <c r="G100" s="337"/>
      <c r="H100" s="337"/>
      <c r="I100" s="337"/>
      <c r="J100" s="337"/>
      <c r="K100" s="335" t="s">
        <v>413</v>
      </c>
      <c r="L100" s="335" t="s">
        <v>414</v>
      </c>
      <c r="M100" s="336">
        <f>M62</f>
        <v>515.51</v>
      </c>
      <c r="N100" s="336">
        <f>N62</f>
        <v>634.48</v>
      </c>
    </row>
    <row r="101" spans="1:14" ht="30" customHeight="1" x14ac:dyDescent="0.55000000000000004">
      <c r="B101" s="334" t="s">
        <v>399</v>
      </c>
      <c r="C101" s="335" t="s">
        <v>401</v>
      </c>
      <c r="D101" s="335" t="s">
        <v>405</v>
      </c>
      <c r="E101" s="336">
        <f>E87+E92</f>
        <v>456</v>
      </c>
      <c r="F101" s="336">
        <f>F87+F92</f>
        <v>536</v>
      </c>
      <c r="G101" s="156"/>
      <c r="H101" s="156"/>
      <c r="I101" s="156"/>
      <c r="J101" s="156"/>
      <c r="K101" s="335" t="s">
        <v>412</v>
      </c>
      <c r="L101" s="335" t="s">
        <v>415</v>
      </c>
      <c r="M101" s="336">
        <f>M87+M92</f>
        <v>520.04</v>
      </c>
      <c r="N101" s="336">
        <f>N87+N92</f>
        <v>649.88</v>
      </c>
    </row>
    <row r="102" spans="1:14" ht="30" customHeight="1" x14ac:dyDescent="0.55000000000000004">
      <c r="A102" s="39"/>
      <c r="B102" s="659" t="s">
        <v>473</v>
      </c>
      <c r="C102" s="338"/>
      <c r="D102" s="338"/>
      <c r="E102" s="339">
        <f>E93</f>
        <v>1541</v>
      </c>
      <c r="F102" s="339">
        <f>F93</f>
        <v>1840</v>
      </c>
      <c r="G102" s="337"/>
      <c r="H102" s="337"/>
      <c r="I102" s="337"/>
      <c r="J102" s="337"/>
      <c r="K102" s="335" t="s">
        <v>474</v>
      </c>
      <c r="L102" s="335" t="s">
        <v>475</v>
      </c>
      <c r="M102" s="340">
        <f>M93</f>
        <v>1457.54</v>
      </c>
      <c r="N102" s="340">
        <f>N93</f>
        <v>1864.3100000000002</v>
      </c>
    </row>
    <row r="103" spans="1:14" ht="18.75" customHeight="1" x14ac:dyDescent="0.55000000000000004">
      <c r="A103" s="29"/>
      <c r="B103" s="660"/>
      <c r="C103" s="661" t="s">
        <v>384</v>
      </c>
      <c r="D103" s="662"/>
      <c r="E103" s="662"/>
      <c r="F103" s="662"/>
      <c r="G103" s="662"/>
      <c r="H103" s="662"/>
      <c r="I103" s="662"/>
      <c r="J103" s="663"/>
      <c r="K103" s="337"/>
      <c r="L103" s="337"/>
      <c r="M103" s="341">
        <f>M96</f>
        <v>4.1099999999999994</v>
      </c>
      <c r="N103" s="341">
        <f>N96</f>
        <v>3.5727777777777874</v>
      </c>
    </row>
    <row r="117" spans="2:6" x14ac:dyDescent="0.55000000000000004">
      <c r="C117" s="9"/>
      <c r="D117" s="9"/>
      <c r="E117" s="5"/>
      <c r="F117" s="5"/>
    </row>
    <row r="118" spans="2:6" x14ac:dyDescent="0.55000000000000004">
      <c r="B118" s="10"/>
      <c r="C118" s="9"/>
      <c r="D118" s="9"/>
      <c r="E118" s="6"/>
      <c r="F118" s="6"/>
    </row>
    <row r="119" spans="2:6" x14ac:dyDescent="0.55000000000000004">
      <c r="B119" s="10"/>
      <c r="E119" s="6"/>
      <c r="F119" s="6"/>
    </row>
    <row r="120" spans="2:6" x14ac:dyDescent="0.55000000000000004">
      <c r="E120" s="6"/>
      <c r="F120" s="6"/>
    </row>
    <row r="121" spans="2:6" x14ac:dyDescent="0.55000000000000004">
      <c r="E121" s="6"/>
      <c r="F121" s="6"/>
    </row>
  </sheetData>
  <mergeCells count="15">
    <mergeCell ref="B102:B103"/>
    <mergeCell ref="C103:J103"/>
    <mergeCell ref="C97:J97"/>
    <mergeCell ref="K97:N97"/>
    <mergeCell ref="A89:A91"/>
    <mergeCell ref="C33:C34"/>
    <mergeCell ref="D33:D34"/>
    <mergeCell ref="M2:N4"/>
    <mergeCell ref="G2:L3"/>
    <mergeCell ref="A2:A4"/>
    <mergeCell ref="G4:H4"/>
    <mergeCell ref="K4:L4"/>
    <mergeCell ref="I4:J4"/>
    <mergeCell ref="B2:B4"/>
    <mergeCell ref="C2:F3"/>
  </mergeCells>
  <pageMargins left="0" right="0" top="0" bottom="0" header="0" footer="0"/>
  <pageSetup paperSize="9" scale="57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83"/>
  <sheetViews>
    <sheetView view="pageBreakPreview" topLeftCell="A34" zoomScaleNormal="100" zoomScaleSheetLayoutView="100" workbookViewId="0">
      <selection activeCell="C26" sqref="C26:J26"/>
    </sheetView>
  </sheetViews>
  <sheetFormatPr defaultRowHeight="38.25" x14ac:dyDescent="0.55000000000000004"/>
  <cols>
    <col min="1" max="1" width="4.85546875" style="1" customWidth="1"/>
    <col min="2" max="2" width="42" style="1" customWidth="1"/>
    <col min="3" max="3" width="11" style="1" customWidth="1"/>
    <col min="4" max="4" width="9.7109375" style="1" customWidth="1"/>
    <col min="5" max="5" width="11.5703125" style="1" customWidth="1"/>
    <col min="6" max="6" width="9.7109375" style="1" customWidth="1"/>
    <col min="7" max="7" width="9.42578125" style="1" customWidth="1"/>
    <col min="8" max="8" width="11.28515625" style="1" customWidth="1"/>
    <col min="9" max="9" width="10.5703125" style="1" customWidth="1"/>
    <col min="10" max="10" width="11" style="1" customWidth="1"/>
    <col min="11" max="11" width="8.7109375" style="1" customWidth="1"/>
    <col min="12" max="12" width="15.5703125" style="1" bestFit="1" customWidth="1"/>
    <col min="13" max="14" width="9.140625" style="1"/>
    <col min="15" max="15" width="16.5703125" style="1" customWidth="1"/>
    <col min="16" max="16384" width="9.140625" style="1"/>
  </cols>
  <sheetData>
    <row r="1" spans="1:15" ht="16.5" customHeight="1" x14ac:dyDescent="0.55000000000000004"/>
    <row r="2" spans="1:15" ht="21.75" customHeight="1" x14ac:dyDescent="0.55000000000000004">
      <c r="A2" s="838" t="s">
        <v>151</v>
      </c>
      <c r="B2" s="838"/>
      <c r="C2" s="838"/>
      <c r="D2" s="838"/>
      <c r="E2" s="838"/>
      <c r="F2" s="838"/>
      <c r="G2" s="838"/>
      <c r="H2" s="838"/>
      <c r="I2" s="838"/>
      <c r="J2" s="839"/>
      <c r="K2" s="64"/>
    </row>
    <row r="3" spans="1:15" ht="20.25" customHeight="1" x14ac:dyDescent="0.55000000000000004">
      <c r="B3" s="842"/>
      <c r="C3" s="833" t="s">
        <v>148</v>
      </c>
      <c r="D3" s="833"/>
      <c r="E3" s="833" t="s">
        <v>149</v>
      </c>
      <c r="F3" s="833"/>
      <c r="G3" s="833" t="s">
        <v>150</v>
      </c>
      <c r="H3" s="833"/>
      <c r="I3" s="836" t="s">
        <v>238</v>
      </c>
      <c r="J3" s="837"/>
      <c r="K3" s="65"/>
    </row>
    <row r="4" spans="1:15" ht="15.75" customHeight="1" x14ac:dyDescent="0.55000000000000004">
      <c r="B4" s="843"/>
      <c r="C4" s="50" t="s">
        <v>1</v>
      </c>
      <c r="D4" s="50" t="s">
        <v>2</v>
      </c>
      <c r="E4" s="50" t="s">
        <v>1</v>
      </c>
      <c r="F4" s="50" t="s">
        <v>2</v>
      </c>
      <c r="G4" s="50" t="s">
        <v>1</v>
      </c>
      <c r="H4" s="50" t="s">
        <v>2</v>
      </c>
      <c r="I4" s="50" t="s">
        <v>1</v>
      </c>
      <c r="J4" s="50" t="s">
        <v>2</v>
      </c>
      <c r="K4" s="66"/>
    </row>
    <row r="5" spans="1:15" ht="20.100000000000001" customHeight="1" x14ac:dyDescent="0.55000000000000004">
      <c r="B5" s="73" t="s">
        <v>68</v>
      </c>
      <c r="C5" s="76">
        <f>Лист1!G87</f>
        <v>44.06</v>
      </c>
      <c r="D5" s="76">
        <f>Лист1!H87</f>
        <v>53.625</v>
      </c>
      <c r="E5" s="76">
        <f>Лист1!I87</f>
        <v>46.314999999999998</v>
      </c>
      <c r="F5" s="76">
        <f>Лист1!J87</f>
        <v>62.410000000000004</v>
      </c>
      <c r="G5" s="76">
        <f>Лист1!K87</f>
        <v>212.17000000000002</v>
      </c>
      <c r="H5" s="76">
        <f>Лист1!L87</f>
        <v>260.61</v>
      </c>
      <c r="I5" s="167">
        <f>Лист1!M87</f>
        <v>1467.1699999999998</v>
      </c>
      <c r="J5" s="167">
        <f>Лист1!N87</f>
        <v>1859.28</v>
      </c>
      <c r="K5" s="67"/>
      <c r="L5" s="14"/>
      <c r="O5" s="14"/>
    </row>
    <row r="6" spans="1:15" ht="20.100000000000001" customHeight="1" x14ac:dyDescent="0.55000000000000004">
      <c r="B6" s="73" t="s">
        <v>69</v>
      </c>
      <c r="C6" s="76">
        <f>Лист2!G94</f>
        <v>41.726666666666667</v>
      </c>
      <c r="D6" s="76">
        <f>Лист2!H94</f>
        <v>51.506666666666661</v>
      </c>
      <c r="E6" s="167">
        <f>Лист2!I94</f>
        <v>45.833333333333336</v>
      </c>
      <c r="F6" s="167">
        <f>Лист2!J94</f>
        <v>59.853333333333332</v>
      </c>
      <c r="G6" s="167">
        <f>Лист2!K94</f>
        <v>212.6866666666667</v>
      </c>
      <c r="H6" s="167">
        <f>Лист2!L94</f>
        <v>251.27666666666664</v>
      </c>
      <c r="I6" s="167">
        <f>Лист2!M94</f>
        <v>1439.6666666666665</v>
      </c>
      <c r="J6" s="167">
        <f>Лист2!N94</f>
        <v>1765.0266666666666</v>
      </c>
      <c r="K6" s="67"/>
      <c r="L6" s="14"/>
      <c r="O6" s="14"/>
    </row>
    <row r="7" spans="1:15" ht="20.100000000000001" customHeight="1" x14ac:dyDescent="0.55000000000000004">
      <c r="B7" s="73" t="s">
        <v>70</v>
      </c>
      <c r="C7" s="76">
        <f>Лист3!H83</f>
        <v>44.08</v>
      </c>
      <c r="D7" s="76">
        <f>Лист3!I83</f>
        <v>54.075000000000003</v>
      </c>
      <c r="E7" s="167">
        <f>Лист3!J83</f>
        <v>46.384999999999998</v>
      </c>
      <c r="F7" s="167">
        <f>Лист3!K83</f>
        <v>60.539999999999992</v>
      </c>
      <c r="G7" s="167">
        <f>Лист3!L83</f>
        <v>205.00000000000003</v>
      </c>
      <c r="H7" s="167">
        <f>Лист3!M83</f>
        <v>258.19</v>
      </c>
      <c r="I7" s="167">
        <f>Лист3!N83</f>
        <v>1468.48</v>
      </c>
      <c r="J7" s="167">
        <f>Лист3!O83</f>
        <v>1855.58</v>
      </c>
      <c r="K7" s="67"/>
      <c r="L7" s="14"/>
      <c r="O7" s="14"/>
    </row>
    <row r="8" spans="1:15" ht="20.100000000000001" customHeight="1" x14ac:dyDescent="0.55000000000000004">
      <c r="B8" s="73" t="s">
        <v>71</v>
      </c>
      <c r="C8" s="76">
        <f>Лист4!G89</f>
        <v>42.686666666666667</v>
      </c>
      <c r="D8" s="76">
        <f>Лист4!H89</f>
        <v>51.506666666666661</v>
      </c>
      <c r="E8" s="167">
        <f>Лист4!I89</f>
        <v>47.243333333333339</v>
      </c>
      <c r="F8" s="167">
        <f>Лист4!J89</f>
        <v>62.923333333333332</v>
      </c>
      <c r="G8" s="167">
        <f>Лист4!K89</f>
        <v>209.22666666666669</v>
      </c>
      <c r="H8" s="167">
        <f>Лист4!L89</f>
        <v>249.68666666666667</v>
      </c>
      <c r="I8" s="167">
        <f>Лист4!M89</f>
        <v>1408.0566666666666</v>
      </c>
      <c r="J8" s="167">
        <f>Лист4!N89</f>
        <v>1774.7366666666667</v>
      </c>
      <c r="K8" s="67"/>
      <c r="L8" s="14"/>
      <c r="O8" s="14"/>
    </row>
    <row r="9" spans="1:15" ht="20.100000000000001" customHeight="1" x14ac:dyDescent="0.55000000000000004">
      <c r="B9" s="73" t="s">
        <v>72</v>
      </c>
      <c r="C9" s="76">
        <f>Лист5!H113</f>
        <v>42</v>
      </c>
      <c r="D9" s="76">
        <f>Лист5!I113</f>
        <v>51.724999999999994</v>
      </c>
      <c r="E9" s="167">
        <f>Лист5!J113</f>
        <v>45.994999999999997</v>
      </c>
      <c r="F9" s="167">
        <f>Лист5!K113</f>
        <v>60.21</v>
      </c>
      <c r="G9" s="167">
        <f>Лист5!L113</f>
        <v>209.74</v>
      </c>
      <c r="H9" s="167">
        <f>Лист5!M113</f>
        <v>248.39000000000001</v>
      </c>
      <c r="I9" s="167">
        <f>Лист5!N113</f>
        <v>1431.92</v>
      </c>
      <c r="J9" s="167">
        <f>Лист5!O113</f>
        <v>1767.71</v>
      </c>
      <c r="K9" s="67"/>
      <c r="L9" s="14"/>
      <c r="O9" s="14"/>
    </row>
    <row r="10" spans="1:15" ht="20.100000000000001" customHeight="1" x14ac:dyDescent="0.55000000000000004">
      <c r="B10" s="73" t="s">
        <v>73</v>
      </c>
      <c r="C10" s="76">
        <f>Лист6!G97</f>
        <v>43.44</v>
      </c>
      <c r="D10" s="76">
        <f>Лист6!H97</f>
        <v>52.414999999999999</v>
      </c>
      <c r="E10" s="167">
        <f>Лист6!I97</f>
        <v>47.105000000000004</v>
      </c>
      <c r="F10" s="167">
        <f>Лист6!J97</f>
        <v>60.629999999999995</v>
      </c>
      <c r="G10" s="167">
        <f>Лист6!K97</f>
        <v>213.07</v>
      </c>
      <c r="H10" s="167">
        <f>Лист6!L97</f>
        <v>254.13</v>
      </c>
      <c r="I10" s="167">
        <f>Лист6!M97</f>
        <v>1468.5900000000001</v>
      </c>
      <c r="J10" s="167">
        <f>Лист6!N97</f>
        <v>1809.3000000000002</v>
      </c>
      <c r="K10" s="67"/>
      <c r="L10" s="14"/>
      <c r="O10" s="14"/>
    </row>
    <row r="11" spans="1:15" ht="20.100000000000001" customHeight="1" x14ac:dyDescent="0.55000000000000004">
      <c r="B11" s="73" t="s">
        <v>74</v>
      </c>
      <c r="C11" s="76">
        <f>Лист7!G102</f>
        <v>42.24666666666667</v>
      </c>
      <c r="D11" s="76">
        <f>Лист7!H102</f>
        <v>54.466666666666669</v>
      </c>
      <c r="E11" s="167">
        <f>Лист7!I102</f>
        <v>45.793333333333337</v>
      </c>
      <c r="F11" s="167">
        <f>Лист7!J102</f>
        <v>62.063333333333333</v>
      </c>
      <c r="G11" s="167">
        <f>Лист7!K102</f>
        <v>208.82666666666668</v>
      </c>
      <c r="H11" s="167">
        <f>Лист7!L102</f>
        <v>263.37666666666667</v>
      </c>
      <c r="I11" s="167">
        <f>Лист7!M102</f>
        <v>1439.1566666666668</v>
      </c>
      <c r="J11" s="167">
        <f>Лист7!N102</f>
        <v>1888.7366666666667</v>
      </c>
      <c r="K11" s="67"/>
      <c r="L11" s="14"/>
      <c r="O11" s="14"/>
    </row>
    <row r="12" spans="1:15" ht="20.100000000000001" customHeight="1" x14ac:dyDescent="0.55000000000000004">
      <c r="B12" s="73" t="s">
        <v>75</v>
      </c>
      <c r="C12" s="76">
        <f>Лист8!H100</f>
        <v>43.056666666666665</v>
      </c>
      <c r="D12" s="76">
        <f>Лист8!I100</f>
        <v>51.671666666666674</v>
      </c>
      <c r="E12" s="167">
        <f>Лист8!J100</f>
        <v>45.698333333333331</v>
      </c>
      <c r="F12" s="167">
        <f>Лист8!K100</f>
        <v>60.923333333333332</v>
      </c>
      <c r="G12" s="167">
        <f>Лист8!L100</f>
        <v>212.69666666666669</v>
      </c>
      <c r="H12" s="167">
        <f>Лист8!M100</f>
        <v>252.26666666666668</v>
      </c>
      <c r="I12" s="167">
        <f>Лист8!N100</f>
        <v>1419.6566666666665</v>
      </c>
      <c r="J12" s="167">
        <f>Лист8!O100</f>
        <v>1820.1066666666666</v>
      </c>
      <c r="K12" s="67"/>
      <c r="L12" s="14"/>
      <c r="O12" s="14"/>
    </row>
    <row r="13" spans="1:15" ht="20.100000000000001" customHeight="1" x14ac:dyDescent="0.55000000000000004">
      <c r="B13" s="73" t="s">
        <v>76</v>
      </c>
      <c r="C13" s="76">
        <f>Лист9!H82</f>
        <v>44.01</v>
      </c>
      <c r="D13" s="76">
        <f>Лист9!I82</f>
        <v>56.61</v>
      </c>
      <c r="E13" s="167">
        <f>Лист9!J82</f>
        <v>44.81</v>
      </c>
      <c r="F13" s="167">
        <f>Лист9!K82</f>
        <v>62.85</v>
      </c>
      <c r="G13" s="167">
        <f>Лист9!L82</f>
        <v>197.60999999999999</v>
      </c>
      <c r="H13" s="167">
        <f>Лист9!M82</f>
        <v>248.24</v>
      </c>
      <c r="I13" s="167">
        <f>Лист9!N82</f>
        <v>1342.23</v>
      </c>
      <c r="J13" s="167">
        <f>Лист9!O82</f>
        <v>1791.5</v>
      </c>
      <c r="K13" s="67"/>
      <c r="L13" s="14"/>
      <c r="O13" s="14"/>
    </row>
    <row r="14" spans="1:15" ht="20.100000000000001" customHeight="1" x14ac:dyDescent="0.55000000000000004">
      <c r="B14" s="73" t="s">
        <v>77</v>
      </c>
      <c r="C14" s="76">
        <f>Лист10!G85</f>
        <v>43.64</v>
      </c>
      <c r="D14" s="76">
        <f>Лист10!H85</f>
        <v>54.489999999999995</v>
      </c>
      <c r="E14" s="167">
        <f>Лист10!I85</f>
        <v>45.879999999999995</v>
      </c>
      <c r="F14" s="167">
        <f>Лист10!J85</f>
        <v>60.81</v>
      </c>
      <c r="G14" s="167">
        <f>Лист10!K85</f>
        <v>198.92000000000002</v>
      </c>
      <c r="H14" s="167">
        <f>Лист10!L85</f>
        <v>248.62</v>
      </c>
      <c r="I14" s="167">
        <f>Лист10!M85</f>
        <v>1407.67</v>
      </c>
      <c r="J14" s="167">
        <f>Лист10!N85</f>
        <v>1817.77</v>
      </c>
      <c r="K14" s="67"/>
      <c r="L14" s="14"/>
      <c r="O14" s="14"/>
    </row>
    <row r="15" spans="1:15" ht="20.100000000000001" customHeight="1" x14ac:dyDescent="0.55000000000000004">
      <c r="B15" s="73" t="s">
        <v>78</v>
      </c>
      <c r="C15" s="76">
        <f>Лист11!G91</f>
        <v>40.25</v>
      </c>
      <c r="D15" s="76">
        <f>Лист11!H91</f>
        <v>51.325000000000003</v>
      </c>
      <c r="E15" s="167">
        <f>Лист11!I91</f>
        <v>48.795000000000002</v>
      </c>
      <c r="F15" s="167">
        <f>Лист11!J91</f>
        <v>57.710000000000008</v>
      </c>
      <c r="G15" s="167">
        <f>Лист11!K91</f>
        <v>212.69</v>
      </c>
      <c r="H15" s="167">
        <f>Лист11!L91</f>
        <v>248.44</v>
      </c>
      <c r="I15" s="167">
        <f>Лист11!M91</f>
        <v>1442.1899999999996</v>
      </c>
      <c r="J15" s="167">
        <f>Лист11!N91</f>
        <v>1734.61</v>
      </c>
      <c r="K15" s="67"/>
      <c r="L15" s="14"/>
      <c r="O15" s="14"/>
    </row>
    <row r="16" spans="1:15" ht="20.100000000000001" customHeight="1" x14ac:dyDescent="0.55000000000000004">
      <c r="B16" s="73" t="s">
        <v>79</v>
      </c>
      <c r="C16" s="76">
        <f>Лист12!G105</f>
        <v>43.286666666666669</v>
      </c>
      <c r="D16" s="76">
        <f>Лист12!H105</f>
        <v>54.806666666666665</v>
      </c>
      <c r="E16" s="167">
        <f>Лист12!I105</f>
        <v>47.323333333333331</v>
      </c>
      <c r="F16" s="167">
        <f>Лист12!J105</f>
        <v>62.893333333333331</v>
      </c>
      <c r="G16" s="167">
        <f>Лист12!K105</f>
        <v>199.44666666666666</v>
      </c>
      <c r="H16" s="167">
        <f>Лист12!L105</f>
        <v>248.10666666666665</v>
      </c>
      <c r="I16" s="167">
        <f>Лист12!M105</f>
        <v>1437.6966666666667</v>
      </c>
      <c r="J16" s="167">
        <f>Лист12!N105</f>
        <v>1824.7366666666667</v>
      </c>
      <c r="K16" s="67"/>
      <c r="L16" s="14"/>
      <c r="O16" s="14"/>
    </row>
    <row r="17" spans="2:15" ht="20.100000000000001" customHeight="1" x14ac:dyDescent="0.55000000000000004">
      <c r="B17" s="73" t="s">
        <v>80</v>
      </c>
      <c r="C17" s="76">
        <f>Лист13!G98</f>
        <v>42</v>
      </c>
      <c r="D17" s="76">
        <f>Лист13!H98</f>
        <v>54</v>
      </c>
      <c r="E17" s="167">
        <f>Лист13!I98</f>
        <v>47</v>
      </c>
      <c r="F17" s="167">
        <f>Лист13!J98</f>
        <v>60</v>
      </c>
      <c r="G17" s="167">
        <f>Лист13!K98</f>
        <v>203</v>
      </c>
      <c r="H17" s="167">
        <f>Лист13!L98</f>
        <v>261</v>
      </c>
      <c r="I17" s="167">
        <f>Лист13!M97</f>
        <v>1458.8766666666668</v>
      </c>
      <c r="J17" s="167">
        <f>Лист13!N97</f>
        <v>1838.2766666666666</v>
      </c>
      <c r="K17" s="67"/>
      <c r="L17" s="14"/>
      <c r="O17" s="14"/>
    </row>
    <row r="18" spans="2:15" ht="20.100000000000001" customHeight="1" x14ac:dyDescent="0.55000000000000004">
      <c r="B18" s="73" t="s">
        <v>81</v>
      </c>
      <c r="C18" s="76">
        <f>Лист14!G90</f>
        <v>42.879999999999995</v>
      </c>
      <c r="D18" s="76">
        <f>Лист14!H90</f>
        <v>52.534999999999997</v>
      </c>
      <c r="E18" s="167">
        <f>Лист14!I90</f>
        <v>46.274999999999999</v>
      </c>
      <c r="F18" s="167">
        <f>Лист14!J90</f>
        <v>62.48</v>
      </c>
      <c r="G18" s="167">
        <f>Лист14!K90</f>
        <v>204.42</v>
      </c>
      <c r="H18" s="167">
        <f>Лист14!L90</f>
        <v>252.53</v>
      </c>
      <c r="I18" s="167">
        <f>Лист14!M90</f>
        <v>1408.3600000000001</v>
      </c>
      <c r="J18" s="167">
        <f>Лист14!N90</f>
        <v>1818.44</v>
      </c>
      <c r="K18" s="67"/>
      <c r="L18" s="14"/>
      <c r="O18" s="14"/>
    </row>
    <row r="19" spans="2:15" ht="20.100000000000001" customHeight="1" x14ac:dyDescent="0.55000000000000004">
      <c r="B19" s="73" t="s">
        <v>82</v>
      </c>
      <c r="C19" s="76">
        <f>Лист15!H95</f>
        <v>44.06</v>
      </c>
      <c r="D19" s="76">
        <f>Лист15!I95</f>
        <v>54.69</v>
      </c>
      <c r="E19" s="167">
        <f>Лист15!J95</f>
        <v>44.91</v>
      </c>
      <c r="F19" s="167">
        <f>Лист15!K95</f>
        <v>60.24</v>
      </c>
      <c r="G19" s="167">
        <f>Лист15!L95</f>
        <v>202.33</v>
      </c>
      <c r="H19" s="167">
        <f>Лист15!M95</f>
        <v>247.94</v>
      </c>
      <c r="I19" s="167">
        <f>Лист15!N95</f>
        <v>1340.1599999999999</v>
      </c>
      <c r="J19" s="167">
        <f>Лист15!O95</f>
        <v>1717.44</v>
      </c>
      <c r="K19" s="67"/>
      <c r="L19" s="14"/>
      <c r="O19" s="14"/>
    </row>
    <row r="20" spans="2:15" ht="20.100000000000001" customHeight="1" x14ac:dyDescent="0.55000000000000004">
      <c r="B20" s="73" t="s">
        <v>83</v>
      </c>
      <c r="C20" s="76">
        <f>Лист16!G103</f>
        <v>43.92</v>
      </c>
      <c r="D20" s="76">
        <f>Лист16!H103</f>
        <v>53.349999999999994</v>
      </c>
      <c r="E20" s="167">
        <f>Лист16!I103</f>
        <v>44.86</v>
      </c>
      <c r="F20" s="167">
        <f>Лист16!J103</f>
        <v>58.599999999999994</v>
      </c>
      <c r="G20" s="167">
        <f>Лист16!K103</f>
        <v>212.83</v>
      </c>
      <c r="H20" s="167">
        <f>Лист16!L103</f>
        <v>257.45999999999998</v>
      </c>
      <c r="I20" s="167">
        <f>Лист16!M103</f>
        <v>1469.81</v>
      </c>
      <c r="J20" s="167">
        <f>Лист16!N103</f>
        <v>1822.23</v>
      </c>
      <c r="K20" s="67"/>
      <c r="L20" s="14"/>
      <c r="O20" s="14"/>
    </row>
    <row r="21" spans="2:15" ht="20.100000000000001" customHeight="1" x14ac:dyDescent="0.55000000000000004">
      <c r="B21" s="73" t="s">
        <v>84</v>
      </c>
      <c r="C21" s="76">
        <f>Лист17!H104</f>
        <v>43.516666666666659</v>
      </c>
      <c r="D21" s="76">
        <f>Лист17!I104</f>
        <v>54.361666666666679</v>
      </c>
      <c r="E21" s="167">
        <f>Лист17!J104</f>
        <v>47.428333333333335</v>
      </c>
      <c r="F21" s="167">
        <f>Лист17!K104</f>
        <v>61.293333333333337</v>
      </c>
      <c r="G21" s="167">
        <f>Лист17!L104</f>
        <v>212.76666666666668</v>
      </c>
      <c r="H21" s="167">
        <f>Лист17!M104</f>
        <v>251.86666666666667</v>
      </c>
      <c r="I21" s="167">
        <f>Лист17!N104</f>
        <v>1445.5166666666669</v>
      </c>
      <c r="J21" s="167">
        <f>Лист17!O104</f>
        <v>1794.3266666666668</v>
      </c>
      <c r="K21" s="67"/>
      <c r="L21" s="14"/>
      <c r="O21" s="14"/>
    </row>
    <row r="22" spans="2:15" ht="20.100000000000001" customHeight="1" x14ac:dyDescent="0.55000000000000004">
      <c r="B22" s="73" t="s">
        <v>85</v>
      </c>
      <c r="C22" s="76">
        <f>Лист18!G78</f>
        <v>43.52</v>
      </c>
      <c r="D22" s="76">
        <f>Лист18!H78</f>
        <v>53.36</v>
      </c>
      <c r="E22" s="167">
        <f>Лист18!I78</f>
        <v>44.760000000000005</v>
      </c>
      <c r="F22" s="167">
        <f>Лист18!J78</f>
        <v>60.209999999999994</v>
      </c>
      <c r="G22" s="167">
        <f>Лист18!K78</f>
        <v>210.82000000000002</v>
      </c>
      <c r="H22" s="167">
        <f>Лист18!L78</f>
        <v>262.93</v>
      </c>
      <c r="I22" s="167">
        <f>Лист18!M78</f>
        <v>1423.27</v>
      </c>
      <c r="J22" s="167">
        <f>Лист18!N78</f>
        <v>1841.72</v>
      </c>
      <c r="K22" s="67"/>
      <c r="L22" s="14"/>
      <c r="O22" s="14"/>
    </row>
    <row r="23" spans="2:15" ht="20.100000000000001" customHeight="1" x14ac:dyDescent="0.55000000000000004">
      <c r="B23" s="73" t="s">
        <v>86</v>
      </c>
      <c r="C23" s="76">
        <f>Лист19!G103</f>
        <v>43.326666666666668</v>
      </c>
      <c r="D23" s="76">
        <f>Лист19!H103</f>
        <v>54.811666666666675</v>
      </c>
      <c r="E23" s="167">
        <f>Лист19!I103</f>
        <v>45.248333333333335</v>
      </c>
      <c r="F23" s="167">
        <f>Лист19!J103</f>
        <v>62.983333333333334</v>
      </c>
      <c r="G23" s="167">
        <f>Лист19!K103</f>
        <v>203.21666666666667</v>
      </c>
      <c r="H23" s="167">
        <f>Лист19!L103</f>
        <v>248.60666666666668</v>
      </c>
      <c r="I23" s="167">
        <f>Лист19!M103</f>
        <v>1445.2966666666669</v>
      </c>
      <c r="J23" s="167">
        <f>Лист19!N103</f>
        <v>1876.3566666666668</v>
      </c>
      <c r="K23" s="67"/>
      <c r="L23" s="14"/>
      <c r="O23" s="14"/>
    </row>
    <row r="24" spans="2:15" ht="20.100000000000001" customHeight="1" x14ac:dyDescent="0.55000000000000004">
      <c r="B24" s="73" t="s">
        <v>87</v>
      </c>
      <c r="C24" s="76">
        <f>Лист20!G93</f>
        <v>41.92</v>
      </c>
      <c r="D24" s="76">
        <f>Лист20!H93</f>
        <v>53.36</v>
      </c>
      <c r="E24" s="167">
        <f>Лист20!I93</f>
        <v>46.99</v>
      </c>
      <c r="F24" s="167">
        <f>Лист20!J93</f>
        <v>62.96</v>
      </c>
      <c r="G24" s="167">
        <f>Лист20!K93</f>
        <v>212.36</v>
      </c>
      <c r="H24" s="167">
        <f>Лист20!L93</f>
        <v>256.77</v>
      </c>
      <c r="I24" s="167">
        <f>Лист20!M93</f>
        <v>1457.54</v>
      </c>
      <c r="J24" s="167">
        <f>Лист20!N93</f>
        <v>1864.3100000000002</v>
      </c>
      <c r="K24" s="67"/>
      <c r="L24" s="14"/>
      <c r="O24" s="14"/>
    </row>
    <row r="25" spans="2:15" ht="20.100000000000001" customHeight="1" x14ac:dyDescent="0.55000000000000004">
      <c r="B25" s="73" t="s">
        <v>88</v>
      </c>
      <c r="C25" s="77">
        <f>C5+C6+C7+C8+C9+C10+C11+C12+C13+C14+C15+C16+C17+C18+C19+C20+C21+C22+C23+C24</f>
        <v>859.62666666666667</v>
      </c>
      <c r="D25" s="77">
        <f t="shared" ref="D25:J25" si="0">D5+D6+D7+D8+D9+D10+D11+D12+D13+D14+D15+D16+D17+D18+D19+D20+D21+D22+D23+D24</f>
        <v>1068.6916666666666</v>
      </c>
      <c r="E25" s="77">
        <f t="shared" si="0"/>
        <v>924.64833333333331</v>
      </c>
      <c r="F25" s="77">
        <f t="shared" si="0"/>
        <v>1222.5833333333335</v>
      </c>
      <c r="G25" s="77">
        <f t="shared" si="0"/>
        <v>4153.8266666666668</v>
      </c>
      <c r="H25" s="77">
        <f t="shared" si="0"/>
        <v>5070.4366666666665</v>
      </c>
      <c r="I25" s="167">
        <f>I5+I6+I7+I8+I9+I10+I11+I12+I13+I14+I15+I16+I17+I18+I19+I20+I21+I22+I23+I24</f>
        <v>28621.313333333332</v>
      </c>
      <c r="J25" s="167">
        <f t="shared" si="0"/>
        <v>36282.193333333336</v>
      </c>
      <c r="K25" s="68"/>
    </row>
    <row r="26" spans="2:15" ht="20.100000000000001" customHeight="1" x14ac:dyDescent="0.55000000000000004">
      <c r="B26" s="74" t="s">
        <v>163</v>
      </c>
      <c r="C26" s="288">
        <f>C25/20</f>
        <v>42.981333333333332</v>
      </c>
      <c r="D26" s="288">
        <f t="shared" ref="D26:J26" si="1">D25/20</f>
        <v>53.434583333333329</v>
      </c>
      <c r="E26" s="288">
        <f t="shared" si="1"/>
        <v>46.232416666666666</v>
      </c>
      <c r="F26" s="288">
        <f t="shared" si="1"/>
        <v>61.129166666666677</v>
      </c>
      <c r="G26" s="288">
        <f t="shared" si="1"/>
        <v>207.69133333333335</v>
      </c>
      <c r="H26" s="288">
        <f t="shared" si="1"/>
        <v>253.52183333333332</v>
      </c>
      <c r="I26" s="288">
        <f t="shared" si="1"/>
        <v>1431.0656666666666</v>
      </c>
      <c r="J26" s="288">
        <f t="shared" si="1"/>
        <v>1814.1096666666667</v>
      </c>
      <c r="K26" s="68"/>
    </row>
    <row r="27" spans="2:15" ht="20.100000000000001" customHeight="1" x14ac:dyDescent="0.55000000000000004">
      <c r="B27" s="75" t="s">
        <v>153</v>
      </c>
      <c r="C27" s="222">
        <v>42</v>
      </c>
      <c r="D27" s="222">
        <v>54</v>
      </c>
      <c r="E27" s="222">
        <v>47</v>
      </c>
      <c r="F27" s="222">
        <v>60</v>
      </c>
      <c r="G27" s="222">
        <v>203</v>
      </c>
      <c r="H27" s="222">
        <v>261</v>
      </c>
      <c r="I27" s="630">
        <v>1400</v>
      </c>
      <c r="J27" s="630">
        <v>1800</v>
      </c>
      <c r="K27" s="69"/>
    </row>
    <row r="28" spans="2:15" ht="20.100000000000001" customHeight="1" x14ac:dyDescent="0.55000000000000004">
      <c r="B28" s="75" t="s">
        <v>177</v>
      </c>
      <c r="C28" s="78">
        <f>C26*100/C27</f>
        <v>102.33650793650793</v>
      </c>
      <c r="D28" s="78">
        <f t="shared" ref="D28:J28" si="2">D26*100/D27</f>
        <v>98.95293209876543</v>
      </c>
      <c r="E28" s="78">
        <f t="shared" si="2"/>
        <v>98.366843971631212</v>
      </c>
      <c r="F28" s="78">
        <f t="shared" si="2"/>
        <v>101.88194444444447</v>
      </c>
      <c r="G28" s="78">
        <f t="shared" si="2"/>
        <v>102.31100164203613</v>
      </c>
      <c r="H28" s="78">
        <f t="shared" si="2"/>
        <v>97.134802043422724</v>
      </c>
      <c r="I28" s="631">
        <f t="shared" si="2"/>
        <v>102.21897619047618</v>
      </c>
      <c r="J28" s="631">
        <f t="shared" si="2"/>
        <v>100.78387037037038</v>
      </c>
      <c r="K28" s="70"/>
    </row>
    <row r="29" spans="2:15" ht="20.100000000000001" customHeight="1" x14ac:dyDescent="0.55000000000000004">
      <c r="B29" s="44" t="s">
        <v>384</v>
      </c>
      <c r="C29" s="287">
        <f>C28-100</f>
        <v>2.3365079365079282</v>
      </c>
      <c r="D29" s="287">
        <f t="shared" ref="D29:J29" si="3">D28-100</f>
        <v>-1.0470679012345698</v>
      </c>
      <c r="E29" s="287">
        <f t="shared" si="3"/>
        <v>-1.6331560283687878</v>
      </c>
      <c r="F29" s="287">
        <f t="shared" si="3"/>
        <v>1.8819444444444713</v>
      </c>
      <c r="G29" s="287">
        <f t="shared" si="3"/>
        <v>2.3110016420361319</v>
      </c>
      <c r="H29" s="287">
        <f t="shared" si="3"/>
        <v>-2.8651979565772763</v>
      </c>
      <c r="I29" s="287">
        <f t="shared" si="3"/>
        <v>2.2189761904761838</v>
      </c>
      <c r="J29" s="287">
        <f t="shared" si="3"/>
        <v>0.78387037037037999</v>
      </c>
      <c r="K29" s="70"/>
    </row>
    <row r="30" spans="2:15" ht="20.100000000000001" customHeight="1" x14ac:dyDescent="0.55000000000000004">
      <c r="B30" s="51"/>
      <c r="C30" s="847" t="s">
        <v>148</v>
      </c>
      <c r="D30" s="847"/>
      <c r="E30" s="847" t="s">
        <v>149</v>
      </c>
      <c r="F30" s="847"/>
      <c r="G30" s="847" t="s">
        <v>150</v>
      </c>
      <c r="H30" s="847"/>
      <c r="I30" s="847" t="s">
        <v>152</v>
      </c>
      <c r="J30" s="847"/>
      <c r="K30" s="71"/>
    </row>
    <row r="31" spans="2:15" ht="20.100000000000001" customHeight="1" x14ac:dyDescent="0.55000000000000004">
      <c r="B31" s="51"/>
      <c r="C31" s="43" t="s">
        <v>1</v>
      </c>
      <c r="D31" s="43" t="s">
        <v>2</v>
      </c>
      <c r="E31" s="43" t="s">
        <v>1</v>
      </c>
      <c r="F31" s="43" t="s">
        <v>2</v>
      </c>
      <c r="G31" s="43" t="s">
        <v>1</v>
      </c>
      <c r="H31" s="43" t="s">
        <v>2</v>
      </c>
      <c r="I31" s="43" t="s">
        <v>1</v>
      </c>
      <c r="J31" s="43" t="s">
        <v>2</v>
      </c>
      <c r="K31" s="72"/>
    </row>
    <row r="32" spans="2:15" ht="20.100000000000001" customHeight="1" x14ac:dyDescent="0.55000000000000004">
      <c r="B32" s="51"/>
      <c r="C32" s="51"/>
      <c r="D32" s="51"/>
      <c r="E32" s="51"/>
      <c r="F32" s="51"/>
      <c r="G32" s="51"/>
      <c r="H32" s="51"/>
      <c r="I32" s="270"/>
      <c r="J32" s="51"/>
      <c r="K32" s="51"/>
    </row>
    <row r="33" spans="2:12" ht="20.100000000000001" customHeight="1" x14ac:dyDescent="0.55000000000000004">
      <c r="B33" s="269" t="s">
        <v>173</v>
      </c>
      <c r="C33" s="223"/>
      <c r="D33" s="223"/>
      <c r="E33" s="223"/>
      <c r="F33" s="223"/>
      <c r="G33" s="223"/>
      <c r="H33" s="223"/>
      <c r="I33" s="223"/>
      <c r="J33" s="224"/>
      <c r="K33" s="271"/>
    </row>
    <row r="34" spans="2:12" ht="20.100000000000001" customHeight="1" x14ac:dyDescent="0.55000000000000004">
      <c r="B34" s="268"/>
      <c r="C34" s="268"/>
      <c r="D34" s="268"/>
      <c r="E34" s="848" t="s">
        <v>385</v>
      </c>
      <c r="F34" s="849"/>
      <c r="G34" s="226" t="s">
        <v>497</v>
      </c>
      <c r="H34" s="226" t="s">
        <v>497</v>
      </c>
      <c r="I34" s="834" t="s">
        <v>386</v>
      </c>
      <c r="J34" s="835"/>
      <c r="K34"/>
      <c r="L34"/>
    </row>
    <row r="35" spans="2:12" ht="20.100000000000001" customHeight="1" x14ac:dyDescent="0.55000000000000004">
      <c r="B35" s="75" t="s">
        <v>170</v>
      </c>
      <c r="C35" s="161">
        <f>Лист20!M17+Лист19!M14+Лист18!M20+Лист17!N24+Лист16!M16+Лист15!N19+Лист14!M19+Лист13!M18+Лист12!M23+Лист11!M16+Лист10!M17+Лист9!N16+Лист8!N18+Лист7!M25+Лист6!M16+Лист5!N20+Лист4!M14+Лист3!N17+Лист2!M21+Лист1!M17</f>
        <v>6975.68</v>
      </c>
      <c r="D35" s="161">
        <f>Лист20!N17+Лист19!N14+Лист18!N20+Лист17!O24+Лист16!N16+Лист15!O19+Лист14!N19+Лист13!N18+Лист12!N23+Лист11!N16+Лист10!N17+Лист9!O16+Лист8!O18+Лист7!N25+Лист6!N16+Лист5!O20+Лист4!N14+Лист3!O17+Лист2!N21+Лист1!N17</f>
        <v>9763.52</v>
      </c>
      <c r="E35" s="161">
        <f t="shared" ref="E35:F36" si="4">C35/20</f>
        <v>348.78399999999999</v>
      </c>
      <c r="F35" s="161">
        <f t="shared" si="4"/>
        <v>488.17600000000004</v>
      </c>
      <c r="G35" s="226" t="s">
        <v>487</v>
      </c>
      <c r="H35" s="226" t="s">
        <v>488</v>
      </c>
      <c r="I35" s="227">
        <f>E35*100/280-100</f>
        <v>24.565714285714293</v>
      </c>
      <c r="J35" s="227">
        <f>F35*100/360-100</f>
        <v>35.604444444444454</v>
      </c>
      <c r="K35"/>
      <c r="L35"/>
    </row>
    <row r="36" spans="2:12" ht="20.100000000000001" customHeight="1" x14ac:dyDescent="0.55000000000000004">
      <c r="B36" s="75" t="s">
        <v>165</v>
      </c>
      <c r="C36" s="161">
        <f>Лист1!M20+Лист2!M27+Лист3!N20+Лист4!M20+Лист5!N24+Лист6!M18+Лист7!M30+Лист8!N24+Лист9!N18+Лист10!M20+Лист11!M20+Лист12!M25+Лист13!M24+Лист14!M21+Лист15!N21+Лист16!M20+Лист17!N26+Лист18!M22+Лист19!M20+Лист20!M21</f>
        <v>1457.1666666666665</v>
      </c>
      <c r="D36" s="161">
        <f>Лист1!N20+Лист2!N27+Лист3!O20+Лист4!N20+Лист5!O24+Лист6!N18+Лист7!N30+Лист8!O24+Лист9!O18+Лист10!N20+Лист11!N20+Лист12!N25+Лист13!N24+Лист14!N21+Лист15!O21+Лист16!N20+Лист17!O26+Лист18!N22+Лист19!N20+Лист20!N21</f>
        <v>1637.1666666666672</v>
      </c>
      <c r="E36" s="161">
        <f>C36/20</f>
        <v>72.85833333333332</v>
      </c>
      <c r="F36" s="161">
        <f t="shared" si="4"/>
        <v>81.858333333333363</v>
      </c>
      <c r="G36" s="226" t="s">
        <v>489</v>
      </c>
      <c r="H36" s="226" t="s">
        <v>490</v>
      </c>
      <c r="I36" s="227">
        <f>E36*100/70-100</f>
        <v>4.0833333333333144</v>
      </c>
      <c r="J36" s="227">
        <f>F36*100/90-100</f>
        <v>-9.0462962962962621</v>
      </c>
      <c r="K36"/>
      <c r="L36"/>
    </row>
    <row r="37" spans="2:12" ht="20.100000000000001" customHeight="1" x14ac:dyDescent="0.55000000000000004">
      <c r="B37" s="75" t="s">
        <v>171</v>
      </c>
      <c r="C37" s="161">
        <f>Лист20!M62+Лист19!M50+Лист18!M49+Лист17!N30+Лист16!M59+Лист15!N56+Лист14!M62+Лист13!M59+Лист12!M74+Лист11!M54+Лист10!M49+Лист9!N52+Лист8!N57+Лист7!M66+Лист6!M60+Лист5!N72+Лист4!M49+Лист3!N52+Лист2!M56+Лист1!M55+2920.8</f>
        <v>10612.786666666667</v>
      </c>
      <c r="D37" s="161">
        <f>Лист20!N62+Лист19!N50+Лист18!N49+Лист17!O30+Лист16!N59+Лист15!O56+Лист14!N62+Лист13!N59+Лист12!N74+Лист11!N54+Лист10!N49+Лист9!O52+Лист8!O57+Лист7!N66+Лист6!N60+Лист5!O72+Лист4!N49+Лист3!O52+Лист2!N56+Лист1!N55+3379.2</f>
        <v>12700.906666666666</v>
      </c>
      <c r="E37" s="161">
        <f>C37/20</f>
        <v>530.6393333333333</v>
      </c>
      <c r="F37" s="161">
        <f>D37/20</f>
        <v>635.04533333333325</v>
      </c>
      <c r="G37" s="226" t="s">
        <v>491</v>
      </c>
      <c r="H37" s="226" t="s">
        <v>492</v>
      </c>
      <c r="I37" s="227">
        <f>E37*100/490-100</f>
        <v>8.2937414965986278</v>
      </c>
      <c r="J37" s="227">
        <f>F37*100/630-100</f>
        <v>0.80084656084655137</v>
      </c>
      <c r="K37"/>
      <c r="L37"/>
    </row>
    <row r="38" spans="2:12" ht="20.100000000000001" customHeight="1" x14ac:dyDescent="0.55000000000000004">
      <c r="B38" s="75" t="s">
        <v>172</v>
      </c>
      <c r="C38" s="161">
        <f>Лист1!M81+Лист2!M88+Лист3!N77+Лист4!M83+Лист5!N107+Лист6!M91+Лист7!M96+Лист8!N94+Лист9!N76+Лист10!M79+Лист11!M85+Лист12!M99+Лист13!M91+Лист14!M84+Лист15!N89+Лист16!M97+Лист17!N98+Лист18!M72+Лист19!M97+Лист20!M87</f>
        <v>9209.8900000000012</v>
      </c>
      <c r="D38" s="161">
        <f>Лист1!N81+Лист2!N88+Лист3!O77+Лист4!N83+Лист5!O107+Лист6!N91+Лист7!N96+Лист8!O94+Лист9!O76+Лист10!N79+Лист11!N85+Лист12!N99+Лист13!N91+Лист14!N84+Лист15!O89+Лист16!N97+Лист17!O98+Лист18!N72+Лист19!N97+Лист20!N87</f>
        <v>11727.62</v>
      </c>
      <c r="E38" s="161">
        <f>C38/20</f>
        <v>460.49450000000007</v>
      </c>
      <c r="F38" s="161">
        <f>D38/20</f>
        <v>586.38100000000009</v>
      </c>
      <c r="G38" s="226" t="s">
        <v>493</v>
      </c>
      <c r="H38" s="226" t="s">
        <v>494</v>
      </c>
      <c r="I38" s="227">
        <f>E38*100/420-100</f>
        <v>9.6415476190476284</v>
      </c>
      <c r="J38" s="227">
        <f>F38*100/540-100</f>
        <v>8.589074074074091</v>
      </c>
      <c r="K38"/>
      <c r="L38"/>
    </row>
    <row r="39" spans="2:12" ht="19.5" customHeight="1" x14ac:dyDescent="0.55000000000000004">
      <c r="B39" s="75" t="s">
        <v>169</v>
      </c>
      <c r="C39" s="161">
        <f>Лист1!M87+Лист2!M94+Лист3!N83+Лист4!M89+Лист5!N113+Лист6!M97+Лист7!M102+Лист8!N100+Лист9!N82+Лист10!M85+Лист11!M91+Лист12!M105+Лист13!M97+Лист14!M90+Лист15!N95+Лист16!M103+Лист17!N104+Лист18!M78+Лист19!M103+Лист20!M93</f>
        <v>28621.313333333332</v>
      </c>
      <c r="D39" s="161">
        <f>Лист1!N87+Лист2!N94+Лист3!O83+Лист4!N89+Лист5!O113+Лист6!N97+Лист7!N102+Лист8!O100+Лист9!O82+Лист10!N85+Лист11!N91+Лист12!N105+Лист13!N97+Лист14!N90+Лист15!O95+Лист16!N103+Лист17!O104+Лист18!N78+Лист19!N103+Лист20!N93</f>
        <v>36282.193333333336</v>
      </c>
      <c r="E39" s="161">
        <f>C39/20</f>
        <v>1431.0656666666666</v>
      </c>
      <c r="F39" s="161">
        <f>D39/20</f>
        <v>1814.1096666666667</v>
      </c>
      <c r="G39" s="226" t="s">
        <v>495</v>
      </c>
      <c r="H39" s="226" t="s">
        <v>496</v>
      </c>
      <c r="I39" s="289">
        <f>E39*100/1400-100</f>
        <v>2.2189761904761838</v>
      </c>
      <c r="J39" s="289">
        <f>F39*100/1800-100</f>
        <v>0.78387037037037999</v>
      </c>
      <c r="K39"/>
      <c r="L39"/>
    </row>
    <row r="49" spans="2:13" x14ac:dyDescent="0.55000000000000004">
      <c r="F49" s="23"/>
      <c r="G49" s="23"/>
      <c r="H49" s="23"/>
      <c r="I49" s="23"/>
      <c r="J49" s="23"/>
      <c r="K49" s="23"/>
      <c r="L49" s="23"/>
      <c r="M49" s="23"/>
    </row>
    <row r="50" spans="2:13" ht="38.25" customHeight="1" x14ac:dyDescent="0.55000000000000004">
      <c r="B50" s="844"/>
      <c r="C50" s="844"/>
      <c r="D50" s="844"/>
      <c r="E50" s="844"/>
      <c r="F50" s="845"/>
      <c r="G50" s="846"/>
      <c r="H50" s="840" t="s">
        <v>152</v>
      </c>
      <c r="I50" s="841"/>
      <c r="J50" s="253" t="s">
        <v>163</v>
      </c>
      <c r="K50" s="23"/>
      <c r="L50" s="23"/>
      <c r="M50" s="23"/>
    </row>
    <row r="51" spans="2:13" x14ac:dyDescent="0.55000000000000004">
      <c r="B51" s="11"/>
      <c r="C51" s="11"/>
      <c r="D51" s="11"/>
      <c r="E51" s="11"/>
      <c r="F51" s="106"/>
      <c r="G51" s="106"/>
      <c r="H51" s="107" t="s">
        <v>1</v>
      </c>
      <c r="I51" s="107" t="s">
        <v>2</v>
      </c>
      <c r="J51" s="107" t="s">
        <v>1</v>
      </c>
      <c r="K51" s="23"/>
      <c r="L51" s="23"/>
      <c r="M51" s="23"/>
    </row>
    <row r="52" spans="2:13" x14ac:dyDescent="0.55000000000000004">
      <c r="B52" s="6"/>
      <c r="C52" s="6"/>
      <c r="D52" s="6"/>
      <c r="E52" s="6"/>
      <c r="F52" s="22"/>
      <c r="G52" s="108" t="s">
        <v>164</v>
      </c>
      <c r="H52" s="108">
        <f>Лист1!M17+Лист2!M21+Лист3!M17+Лист4!M14+Лист5!N20+Лист6!M16+Лист7!M25+Лист8!N18+Лист9!N16+Лист10!M17+Лист11!M16+Лист12!M23+Лист13!M18+Лист14!M19+Лист16!M16+Лист15!N19+Лист17!N24+Лист18!M20+Лист19!M14+Лист20!M17</f>
        <v>6711.380000000001</v>
      </c>
      <c r="I52" s="108">
        <f>Лист1!N17+Лист2!N21+Лист3!N17+Лист4!N14+Лист5!O20+Лист6!N16+Лист7!N25+Лист8!O18+Лист9!O16+Лист10!N17+Лист11!N16+Лист12!N23+Лист13!N18+Лист14!N19+Лист16!N16+Лист15!O19+Лист17!O24+Лист18!N20+Лист19!N14+Лист20!N17</f>
        <v>9634.4199999999983</v>
      </c>
      <c r="J52" s="108">
        <f>H52/20</f>
        <v>335.56900000000007</v>
      </c>
      <c r="K52" s="109">
        <f>I52/20</f>
        <v>481.72099999999989</v>
      </c>
      <c r="L52" s="109">
        <f>J52*100/1400</f>
        <v>23.96921428571429</v>
      </c>
      <c r="M52" s="109">
        <f>K52*100/1800</f>
        <v>26.762277777777772</v>
      </c>
    </row>
    <row r="53" spans="2:13" x14ac:dyDescent="0.55000000000000004">
      <c r="B53" s="6"/>
      <c r="C53" s="6"/>
      <c r="D53" s="6"/>
      <c r="E53" s="6"/>
      <c r="F53" s="22"/>
      <c r="G53" s="108" t="s">
        <v>165</v>
      </c>
      <c r="H53" s="108">
        <f>Лист1!M20+Лист2!M27+Лист3!N20+Лист4!L20+Лист5!N24+Лист6!M19+Лист7!M30+Лист8!N20+Лист9!N22+Лист10!M20+Лист11!M20+Лист12!M29+Лист13!M24+Лист14!N25+Лист16!M20+Лист15!N22+Лист17!N30+Лист18!M23+Лист19!M20+Лист20!M21</f>
        <v>1430.8333333333333</v>
      </c>
      <c r="I53" s="108">
        <f>Лист1!N20+Лист2!N27+Лист3!O20+Лист4!M20+Лист5!O24+Лист6!N19+Лист7!N30+Лист8!O20+Лист9!O22+Лист10!N20+Лист11!N20+Лист12!N29+Лист13!N24+Лист14!O25+Лист16!N20+Лист15!O22+Лист17!O30+Лист18!N23+Лист19!N20+Лист20!N21</f>
        <v>1583.8333333333337</v>
      </c>
      <c r="J53" s="108">
        <f t="shared" ref="J53:J56" si="5">H53/20</f>
        <v>71.541666666666657</v>
      </c>
      <c r="K53" s="109">
        <f t="shared" ref="K53:K56" si="6">I53/20</f>
        <v>79.191666666666691</v>
      </c>
      <c r="L53" s="109">
        <f t="shared" ref="L53:L56" si="7">J53*100/1400</f>
        <v>5.1101190476190474</v>
      </c>
      <c r="M53" s="109">
        <f t="shared" ref="M53:M56" si="8">K53*100/1800</f>
        <v>4.3995370370370379</v>
      </c>
    </row>
    <row r="54" spans="2:13" x14ac:dyDescent="0.55000000000000004">
      <c r="B54" s="6"/>
      <c r="C54" s="6"/>
      <c r="D54" s="6"/>
      <c r="E54" s="6"/>
      <c r="F54" s="22"/>
      <c r="G54" s="108" t="s">
        <v>166</v>
      </c>
      <c r="H54" s="108">
        <f>Лист1!M55+Лист2!M56+Лист3!N52+Лист4!M49+Лист5!N72+Лист6!M60+Лист7!M66+Лист8!N57+Лист9!N51+Лист10!M49+Лист11!M54+Лист12!M74+Лист13!M59+Лист14!M62+Лист15!N56+Лист16!M59+Лист17!N65+Лист18!M49+Лист19!M50+Лист20!M62</f>
        <v>7561.0700000000015</v>
      </c>
      <c r="I54" s="108">
        <f>Лист1!N55+Лист2!N56+Лист3!O52+Лист4!N49+Лист5!O72+Лист6!N60+Лист7!N66+Лист8!O57+Лист9!O51+Лист10!N49+Лист11!N54+Лист12!N74+Лист13!N59+Лист14!N62+Лист15!O56+Лист16!N59+Лист17!O65+Лист18!N49+Лист19!N50+Лист20!N62</f>
        <v>9186.7999999999993</v>
      </c>
      <c r="J54" s="108">
        <f t="shared" si="5"/>
        <v>378.0535000000001</v>
      </c>
      <c r="K54" s="109">
        <f t="shared" si="6"/>
        <v>459.34</v>
      </c>
      <c r="L54" s="109">
        <f t="shared" si="7"/>
        <v>27.003821428571438</v>
      </c>
      <c r="M54" s="109">
        <f t="shared" si="8"/>
        <v>25.518888888888888</v>
      </c>
    </row>
    <row r="55" spans="2:13" ht="49.5" x14ac:dyDescent="0.55000000000000004">
      <c r="B55" s="6"/>
      <c r="C55" s="6"/>
      <c r="D55" s="6"/>
      <c r="E55" s="6"/>
      <c r="F55" s="22"/>
      <c r="G55" s="170" t="s">
        <v>167</v>
      </c>
      <c r="H55" s="108">
        <f>Лист1!M81+Лист2!M88+Лист3!N77+Лист4!M83+Лист5!N107+Лист6!M91+Лист7!M96+Лист8!N94+Лист9!N76+Лист10!L79+Лист11!M85+Лист12!M99+Лист13!G98+Лист14!M84+Лист16!M97+Лист15!N89+Лист17!N98+Лист18!M72+Лист19!M97+Лист20!M87</f>
        <v>8519.64</v>
      </c>
      <c r="I55" s="108">
        <f>Лист1!N81+Лист2!N88+Лист3!O77+Лист4!N83+Лист5!O107+Лист6!N91+Лист7!N96+Лист8!O94+Лист9!O76+Лист10!M79+Лист11!N85+Лист12!N99+Лист13!H98+Лист14!N84+Лист16!N97+Лист15!O89+Лист17!O98+Лист18!N72+Лист19!N97+Лист20!N87</f>
        <v>11114.14</v>
      </c>
      <c r="J55" s="108">
        <f t="shared" si="5"/>
        <v>425.98199999999997</v>
      </c>
      <c r="K55" s="109">
        <f t="shared" si="6"/>
        <v>555.70699999999999</v>
      </c>
      <c r="L55" s="109">
        <f t="shared" si="7"/>
        <v>30.427285714285713</v>
      </c>
      <c r="M55" s="109">
        <f t="shared" si="8"/>
        <v>30.872611111111109</v>
      </c>
    </row>
    <row r="56" spans="2:13" x14ac:dyDescent="0.55000000000000004">
      <c r="B56" s="6"/>
      <c r="C56" s="6"/>
      <c r="D56" s="6"/>
      <c r="E56" s="6"/>
      <c r="F56" s="22"/>
      <c r="G56" s="108"/>
      <c r="H56" s="171">
        <f>Лист1!M86*20</f>
        <v>2920.7999999999997</v>
      </c>
      <c r="I56" s="171">
        <f>Лист1!N86*20</f>
        <v>3379.2000000000003</v>
      </c>
      <c r="J56" s="108">
        <f t="shared" si="5"/>
        <v>146.04</v>
      </c>
      <c r="K56" s="109">
        <f t="shared" si="6"/>
        <v>168.96</v>
      </c>
      <c r="L56" s="109">
        <f t="shared" si="7"/>
        <v>10.431428571428571</v>
      </c>
      <c r="M56" s="109">
        <f t="shared" si="8"/>
        <v>9.3866666666666667</v>
      </c>
    </row>
    <row r="57" spans="2:13" x14ac:dyDescent="0.55000000000000004">
      <c r="B57" s="6"/>
    </row>
    <row r="58" spans="2:13" x14ac:dyDescent="0.55000000000000004">
      <c r="B58" s="6"/>
    </row>
    <row r="59" spans="2:13" x14ac:dyDescent="0.55000000000000004">
      <c r="B59" s="6"/>
    </row>
    <row r="60" spans="2:13" x14ac:dyDescent="0.55000000000000004">
      <c r="B60" s="6"/>
    </row>
    <row r="61" spans="2:13" x14ac:dyDescent="0.55000000000000004">
      <c r="B61" s="6"/>
    </row>
    <row r="62" spans="2:13" x14ac:dyDescent="0.55000000000000004">
      <c r="B62" s="6"/>
    </row>
    <row r="63" spans="2:13" x14ac:dyDescent="0.55000000000000004">
      <c r="B63" s="6"/>
      <c r="C63" s="6"/>
    </row>
    <row r="64" spans="2:13" x14ac:dyDescent="0.55000000000000004">
      <c r="B64" s="6"/>
    </row>
    <row r="65" spans="2:2" x14ac:dyDescent="0.55000000000000004">
      <c r="B65" s="6"/>
    </row>
    <row r="66" spans="2:2" x14ac:dyDescent="0.55000000000000004">
      <c r="B66" s="6"/>
    </row>
    <row r="67" spans="2:2" x14ac:dyDescent="0.55000000000000004">
      <c r="B67" s="6"/>
    </row>
    <row r="68" spans="2:2" x14ac:dyDescent="0.55000000000000004">
      <c r="B68" s="6"/>
    </row>
    <row r="69" spans="2:2" x14ac:dyDescent="0.55000000000000004">
      <c r="B69" s="6"/>
    </row>
    <row r="70" spans="2:2" x14ac:dyDescent="0.55000000000000004">
      <c r="B70" s="6"/>
    </row>
    <row r="71" spans="2:2" x14ac:dyDescent="0.55000000000000004">
      <c r="B71" s="6"/>
    </row>
    <row r="72" spans="2:2" x14ac:dyDescent="0.55000000000000004">
      <c r="B72" s="6"/>
    </row>
    <row r="73" spans="2:2" x14ac:dyDescent="0.55000000000000004">
      <c r="B73" s="6"/>
    </row>
    <row r="74" spans="2:2" x14ac:dyDescent="0.55000000000000004">
      <c r="B74" s="6"/>
    </row>
    <row r="75" spans="2:2" x14ac:dyDescent="0.55000000000000004">
      <c r="B75" s="6"/>
    </row>
    <row r="76" spans="2:2" x14ac:dyDescent="0.55000000000000004">
      <c r="B76" s="6"/>
    </row>
    <row r="77" spans="2:2" x14ac:dyDescent="0.55000000000000004">
      <c r="B77" s="6"/>
    </row>
    <row r="78" spans="2:2" x14ac:dyDescent="0.55000000000000004">
      <c r="B78" s="6"/>
    </row>
    <row r="79" spans="2:2" x14ac:dyDescent="0.55000000000000004">
      <c r="B79" s="6"/>
    </row>
    <row r="80" spans="2:2" x14ac:dyDescent="0.55000000000000004">
      <c r="B80" s="6"/>
    </row>
    <row r="81" spans="2:2" x14ac:dyDescent="0.55000000000000004">
      <c r="B81" s="6"/>
    </row>
    <row r="82" spans="2:2" x14ac:dyDescent="0.55000000000000004">
      <c r="B82" s="6"/>
    </row>
    <row r="83" spans="2:2" x14ac:dyDescent="0.55000000000000004">
      <c r="B83" s="6"/>
    </row>
  </sheetData>
  <mergeCells count="16">
    <mergeCell ref="G3:H3"/>
    <mergeCell ref="I34:J34"/>
    <mergeCell ref="I3:J3"/>
    <mergeCell ref="A2:J2"/>
    <mergeCell ref="H50:I50"/>
    <mergeCell ref="B3:B4"/>
    <mergeCell ref="B50:C50"/>
    <mergeCell ref="D50:E50"/>
    <mergeCell ref="F50:G50"/>
    <mergeCell ref="C30:D30"/>
    <mergeCell ref="E30:F30"/>
    <mergeCell ref="G30:H30"/>
    <mergeCell ref="I30:J30"/>
    <mergeCell ref="E34:F34"/>
    <mergeCell ref="C3:D3"/>
    <mergeCell ref="E3:F3"/>
  </mergeCells>
  <pageMargins left="0" right="0" top="0.09" bottom="0" header="0" footer="0"/>
  <pageSetup paperSize="9" scale="75" fitToWidth="0" fitToHeight="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4"/>
  <sheetViews>
    <sheetView view="pageBreakPreview" topLeftCell="A58" zoomScaleNormal="100" zoomScaleSheetLayoutView="100" workbookViewId="0">
      <selection activeCell="C84" sqref="C84:G84"/>
    </sheetView>
  </sheetViews>
  <sheetFormatPr defaultRowHeight="38.25" x14ac:dyDescent="0.55000000000000004"/>
  <cols>
    <col min="1" max="1" width="4.28515625" style="1" customWidth="1"/>
    <col min="2" max="2" width="14.7109375" style="5" customWidth="1"/>
    <col min="3" max="3" width="53.7109375" style="1" customWidth="1"/>
    <col min="4" max="15" width="8.7109375" style="1" customWidth="1"/>
    <col min="16" max="16384" width="9.140625" style="1"/>
  </cols>
  <sheetData>
    <row r="1" spans="1:15" ht="17.25" customHeight="1" x14ac:dyDescent="0.55000000000000004">
      <c r="A1" s="412"/>
      <c r="B1" s="384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ht="15" customHeight="1" x14ac:dyDescent="0.55000000000000004">
      <c r="A2" s="412"/>
      <c r="B2" s="644" t="s">
        <v>90</v>
      </c>
      <c r="C2" s="700" t="s">
        <v>528</v>
      </c>
      <c r="D2" s="636" t="s">
        <v>168</v>
      </c>
      <c r="E2" s="642"/>
      <c r="F2" s="642"/>
      <c r="G2" s="637"/>
      <c r="H2" s="645" t="s">
        <v>0</v>
      </c>
      <c r="I2" s="645"/>
      <c r="J2" s="645"/>
      <c r="K2" s="645"/>
      <c r="L2" s="645"/>
      <c r="M2" s="645"/>
      <c r="N2" s="703" t="s">
        <v>175</v>
      </c>
      <c r="O2" s="704"/>
    </row>
    <row r="3" spans="1:15" ht="1.5" customHeight="1" x14ac:dyDescent="0.55000000000000004">
      <c r="A3" s="412"/>
      <c r="B3" s="644"/>
      <c r="C3" s="701"/>
      <c r="D3" s="640"/>
      <c r="E3" s="643"/>
      <c r="F3" s="643"/>
      <c r="G3" s="641"/>
      <c r="H3" s="645"/>
      <c r="I3" s="645"/>
      <c r="J3" s="645"/>
      <c r="K3" s="645"/>
      <c r="L3" s="645"/>
      <c r="M3" s="645"/>
      <c r="N3" s="705"/>
      <c r="O3" s="706"/>
    </row>
    <row r="4" spans="1:15" ht="33" customHeight="1" x14ac:dyDescent="0.55000000000000004">
      <c r="A4" s="412"/>
      <c r="B4" s="644"/>
      <c r="C4" s="702"/>
      <c r="D4" s="349" t="s">
        <v>1</v>
      </c>
      <c r="E4" s="349" t="s">
        <v>2</v>
      </c>
      <c r="F4" s="349" t="s">
        <v>1</v>
      </c>
      <c r="G4" s="349" t="s">
        <v>2</v>
      </c>
      <c r="H4" s="644" t="s">
        <v>139</v>
      </c>
      <c r="I4" s="644"/>
      <c r="J4" s="644" t="s">
        <v>4</v>
      </c>
      <c r="K4" s="645"/>
      <c r="L4" s="645" t="s">
        <v>3</v>
      </c>
      <c r="M4" s="645"/>
      <c r="N4" s="707"/>
      <c r="O4" s="708"/>
    </row>
    <row r="5" spans="1:15" ht="15" customHeight="1" x14ac:dyDescent="0.55000000000000004">
      <c r="A5" s="412"/>
      <c r="B5" s="605"/>
      <c r="C5" s="542" t="s">
        <v>5</v>
      </c>
      <c r="D5" s="606" t="s">
        <v>135</v>
      </c>
      <c r="E5" s="606" t="s">
        <v>136</v>
      </c>
      <c r="F5" s="606" t="s">
        <v>137</v>
      </c>
      <c r="G5" s="606" t="s">
        <v>137</v>
      </c>
      <c r="H5" s="606" t="s">
        <v>1</v>
      </c>
      <c r="I5" s="606" t="s">
        <v>2</v>
      </c>
      <c r="J5" s="606" t="s">
        <v>1</v>
      </c>
      <c r="K5" s="606" t="s">
        <v>2</v>
      </c>
      <c r="L5" s="606" t="s">
        <v>1</v>
      </c>
      <c r="M5" s="606" t="s">
        <v>2</v>
      </c>
      <c r="N5" s="606" t="s">
        <v>1</v>
      </c>
      <c r="O5" s="606" t="s">
        <v>2</v>
      </c>
    </row>
    <row r="6" spans="1:15" ht="15" customHeight="1" x14ac:dyDescent="0.55000000000000004">
      <c r="A6" s="412"/>
      <c r="B6" s="352" t="s">
        <v>106</v>
      </c>
      <c r="C6" s="296" t="s">
        <v>251</v>
      </c>
      <c r="D6" s="292"/>
      <c r="E6" s="292"/>
      <c r="F6" s="292">
        <v>150</v>
      </c>
      <c r="G6" s="292">
        <v>180</v>
      </c>
      <c r="H6" s="110">
        <v>3.3</v>
      </c>
      <c r="I6" s="110">
        <v>4.3</v>
      </c>
      <c r="J6" s="110">
        <v>3</v>
      </c>
      <c r="K6" s="110">
        <v>3.9</v>
      </c>
      <c r="L6" s="110">
        <v>13.9</v>
      </c>
      <c r="M6" s="110">
        <v>18.100000000000001</v>
      </c>
      <c r="N6" s="110">
        <v>95</v>
      </c>
      <c r="O6" s="110">
        <v>123.5</v>
      </c>
    </row>
    <row r="7" spans="1:15" ht="15" customHeight="1" x14ac:dyDescent="0.55000000000000004">
      <c r="A7" s="412"/>
      <c r="B7" s="353"/>
      <c r="C7" s="102" t="s">
        <v>23</v>
      </c>
      <c r="D7" s="82">
        <v>78</v>
      </c>
      <c r="E7" s="82">
        <v>91</v>
      </c>
      <c r="F7" s="82">
        <v>78</v>
      </c>
      <c r="G7" s="82">
        <v>91</v>
      </c>
      <c r="H7" s="412"/>
      <c r="I7" s="412"/>
      <c r="J7" s="412"/>
      <c r="K7" s="412"/>
      <c r="L7" s="412"/>
      <c r="M7" s="412"/>
      <c r="N7" s="412"/>
      <c r="O7" s="412"/>
    </row>
    <row r="8" spans="1:15" ht="15" customHeight="1" x14ac:dyDescent="0.55000000000000004">
      <c r="A8" s="412"/>
      <c r="B8" s="353"/>
      <c r="C8" s="102" t="s">
        <v>20</v>
      </c>
      <c r="D8" s="118">
        <v>3</v>
      </c>
      <c r="E8" s="118">
        <v>4</v>
      </c>
      <c r="F8" s="118">
        <v>3</v>
      </c>
      <c r="G8" s="118">
        <v>4</v>
      </c>
      <c r="H8" s="189"/>
      <c r="I8" s="189"/>
      <c r="J8" s="189"/>
      <c r="K8" s="189"/>
      <c r="L8" s="189"/>
      <c r="M8" s="189"/>
      <c r="N8" s="189"/>
      <c r="O8" s="189"/>
    </row>
    <row r="9" spans="1:15" ht="15" customHeight="1" x14ac:dyDescent="0.55000000000000004">
      <c r="A9" s="412"/>
      <c r="B9" s="353"/>
      <c r="C9" s="102" t="s">
        <v>11</v>
      </c>
      <c r="D9" s="37">
        <v>3</v>
      </c>
      <c r="E9" s="37">
        <v>4</v>
      </c>
      <c r="F9" s="37">
        <v>3</v>
      </c>
      <c r="G9" s="37">
        <v>4</v>
      </c>
      <c r="H9" s="189"/>
      <c r="I9" s="189"/>
      <c r="J9" s="189"/>
      <c r="K9" s="189"/>
      <c r="L9" s="189"/>
      <c r="M9" s="189"/>
      <c r="N9" s="189"/>
      <c r="O9" s="189"/>
    </row>
    <row r="10" spans="1:15" ht="15" customHeight="1" x14ac:dyDescent="0.55000000000000004">
      <c r="A10" s="412"/>
      <c r="B10" s="353"/>
      <c r="C10" s="102" t="s">
        <v>31</v>
      </c>
      <c r="D10" s="118">
        <v>27</v>
      </c>
      <c r="E10" s="118">
        <v>48</v>
      </c>
      <c r="F10" s="118">
        <v>27</v>
      </c>
      <c r="G10" s="118">
        <v>48</v>
      </c>
      <c r="H10" s="189"/>
      <c r="I10" s="189"/>
      <c r="J10" s="189"/>
      <c r="K10" s="189"/>
      <c r="L10" s="189"/>
      <c r="M10" s="189"/>
      <c r="N10" s="189"/>
      <c r="O10" s="189"/>
    </row>
    <row r="11" spans="1:15" ht="15" customHeight="1" x14ac:dyDescent="0.55000000000000004">
      <c r="A11" s="412"/>
      <c r="B11" s="352" t="s">
        <v>107</v>
      </c>
      <c r="C11" s="296" t="s">
        <v>186</v>
      </c>
      <c r="D11" s="292"/>
      <c r="E11" s="292"/>
      <c r="F11" s="292">
        <v>180</v>
      </c>
      <c r="G11" s="292">
        <v>200</v>
      </c>
      <c r="H11" s="189">
        <v>0.2</v>
      </c>
      <c r="I11" s="189">
        <v>0.2</v>
      </c>
      <c r="J11" s="189">
        <v>0</v>
      </c>
      <c r="K11" s="189">
        <v>0</v>
      </c>
      <c r="L11" s="189">
        <v>12.6</v>
      </c>
      <c r="M11" s="189">
        <v>14</v>
      </c>
      <c r="N11" s="189">
        <v>50.4</v>
      </c>
      <c r="O11" s="189">
        <v>56</v>
      </c>
    </row>
    <row r="12" spans="1:15" ht="15" customHeight="1" x14ac:dyDescent="0.55000000000000004">
      <c r="A12" s="412"/>
      <c r="B12" s="353"/>
      <c r="C12" s="102" t="s">
        <v>25</v>
      </c>
      <c r="D12" s="37">
        <v>1.43</v>
      </c>
      <c r="E12" s="37">
        <v>1.71</v>
      </c>
      <c r="F12" s="37">
        <v>1.43</v>
      </c>
      <c r="G12" s="37">
        <v>1.71</v>
      </c>
      <c r="H12" s="189"/>
      <c r="I12" s="189"/>
      <c r="J12" s="189"/>
      <c r="K12" s="189"/>
      <c r="L12" s="189"/>
      <c r="M12" s="189"/>
      <c r="N12" s="189"/>
      <c r="O12" s="189"/>
    </row>
    <row r="13" spans="1:15" ht="15" customHeight="1" x14ac:dyDescent="0.55000000000000004">
      <c r="A13" s="412"/>
      <c r="B13" s="353"/>
      <c r="C13" s="102" t="s">
        <v>20</v>
      </c>
      <c r="D13" s="118">
        <v>8</v>
      </c>
      <c r="E13" s="118">
        <v>9</v>
      </c>
      <c r="F13" s="118">
        <v>8</v>
      </c>
      <c r="G13" s="118">
        <v>9</v>
      </c>
      <c r="H13" s="189"/>
      <c r="I13" s="189"/>
      <c r="J13" s="189"/>
      <c r="K13" s="189"/>
      <c r="L13" s="189"/>
      <c r="M13" s="189"/>
      <c r="N13" s="189"/>
      <c r="O13" s="189"/>
    </row>
    <row r="14" spans="1:15" ht="15" customHeight="1" x14ac:dyDescent="0.55000000000000004">
      <c r="A14" s="412"/>
      <c r="B14" s="352" t="s">
        <v>108</v>
      </c>
      <c r="C14" s="296" t="s">
        <v>189</v>
      </c>
      <c r="D14" s="292"/>
      <c r="E14" s="292"/>
      <c r="F14" s="354">
        <v>50</v>
      </c>
      <c r="G14" s="354">
        <v>75</v>
      </c>
      <c r="H14" s="189">
        <v>2</v>
      </c>
      <c r="I14" s="189">
        <v>3</v>
      </c>
      <c r="J14" s="189">
        <v>8.5</v>
      </c>
      <c r="K14" s="189">
        <v>12.8</v>
      </c>
      <c r="L14" s="189">
        <v>26</v>
      </c>
      <c r="M14" s="189">
        <v>39</v>
      </c>
      <c r="N14" s="189">
        <v>190</v>
      </c>
      <c r="O14" s="189">
        <v>285</v>
      </c>
    </row>
    <row r="15" spans="1:15" ht="15" customHeight="1" x14ac:dyDescent="0.55000000000000004">
      <c r="A15" s="412"/>
      <c r="B15" s="353"/>
      <c r="C15" s="102" t="s">
        <v>12</v>
      </c>
      <c r="D15" s="118">
        <v>30</v>
      </c>
      <c r="E15" s="118">
        <v>50</v>
      </c>
      <c r="F15" s="118">
        <v>30</v>
      </c>
      <c r="G15" s="118">
        <v>50</v>
      </c>
      <c r="H15" s="189"/>
      <c r="I15" s="189"/>
      <c r="J15" s="189"/>
      <c r="K15" s="189"/>
      <c r="L15" s="189"/>
      <c r="M15" s="189"/>
      <c r="N15" s="189"/>
      <c r="O15" s="189"/>
    </row>
    <row r="16" spans="1:15" ht="15" customHeight="1" x14ac:dyDescent="0.55000000000000004">
      <c r="A16" s="412"/>
      <c r="B16" s="353"/>
      <c r="C16" s="102" t="s">
        <v>302</v>
      </c>
      <c r="D16" s="84">
        <v>20</v>
      </c>
      <c r="E16" s="85">
        <v>25</v>
      </c>
      <c r="F16" s="84">
        <v>20</v>
      </c>
      <c r="G16" s="85">
        <v>25</v>
      </c>
      <c r="H16" s="189"/>
      <c r="I16" s="189"/>
      <c r="J16" s="189"/>
      <c r="K16" s="189"/>
      <c r="L16" s="189"/>
      <c r="M16" s="189"/>
      <c r="N16" s="189"/>
      <c r="O16" s="189"/>
    </row>
    <row r="17" spans="1:15" ht="15" customHeight="1" x14ac:dyDescent="0.55000000000000004">
      <c r="A17" s="412"/>
      <c r="B17" s="353"/>
      <c r="C17" s="296" t="s">
        <v>21</v>
      </c>
      <c r="D17" s="292"/>
      <c r="E17" s="292"/>
      <c r="F17" s="354">
        <f>F6+F11+F14</f>
        <v>380</v>
      </c>
      <c r="G17" s="354">
        <f>G6+G11+G14</f>
        <v>455</v>
      </c>
      <c r="H17" s="189">
        <f t="shared" ref="H17:O17" si="0">H6+H11+H14</f>
        <v>5.5</v>
      </c>
      <c r="I17" s="189">
        <f t="shared" si="0"/>
        <v>7.5</v>
      </c>
      <c r="J17" s="189">
        <f t="shared" si="0"/>
        <v>11.5</v>
      </c>
      <c r="K17" s="189">
        <f t="shared" si="0"/>
        <v>16.7</v>
      </c>
      <c r="L17" s="189">
        <f t="shared" si="0"/>
        <v>52.5</v>
      </c>
      <c r="M17" s="189">
        <f t="shared" si="0"/>
        <v>71.099999999999994</v>
      </c>
      <c r="N17" s="189">
        <f>N6+N11+N14</f>
        <v>335.4</v>
      </c>
      <c r="O17" s="189">
        <f t="shared" si="0"/>
        <v>464.5</v>
      </c>
    </row>
    <row r="18" spans="1:15" ht="15" customHeight="1" thickBot="1" x14ac:dyDescent="0.6">
      <c r="A18" s="412"/>
      <c r="B18" s="353"/>
      <c r="C18" s="155" t="s">
        <v>13</v>
      </c>
      <c r="D18" s="354"/>
      <c r="E18" s="354"/>
      <c r="F18" s="354"/>
      <c r="G18" s="354"/>
      <c r="H18" s="189"/>
      <c r="I18" s="189"/>
      <c r="J18" s="189"/>
      <c r="K18" s="189"/>
      <c r="L18" s="189"/>
      <c r="M18" s="189"/>
      <c r="N18" s="189"/>
      <c r="O18" s="189"/>
    </row>
    <row r="19" spans="1:15" ht="15" customHeight="1" thickBot="1" x14ac:dyDescent="0.6">
      <c r="A19" s="412"/>
      <c r="B19" s="352" t="s">
        <v>93</v>
      </c>
      <c r="C19" s="314" t="s">
        <v>289</v>
      </c>
      <c r="D19" s="84">
        <v>150</v>
      </c>
      <c r="E19" s="84">
        <v>180</v>
      </c>
      <c r="F19" s="311">
        <v>150</v>
      </c>
      <c r="G19" s="311">
        <v>180</v>
      </c>
      <c r="H19" s="304">
        <v>4.5</v>
      </c>
      <c r="I19" s="304">
        <v>5.4</v>
      </c>
      <c r="J19" s="304">
        <v>5.33</v>
      </c>
      <c r="K19" s="304">
        <v>6.3</v>
      </c>
      <c r="L19" s="305">
        <v>7.1</v>
      </c>
      <c r="M19" s="305">
        <v>8.5</v>
      </c>
      <c r="N19" s="304">
        <v>94.5</v>
      </c>
      <c r="O19" s="304">
        <v>113.4</v>
      </c>
    </row>
    <row r="20" spans="1:15" ht="15" customHeight="1" x14ac:dyDescent="0.55000000000000004">
      <c r="A20" s="412"/>
      <c r="B20" s="355"/>
      <c r="C20" s="301" t="s">
        <v>21</v>
      </c>
      <c r="D20" s="84"/>
      <c r="E20" s="84"/>
      <c r="F20" s="311">
        <f>F19</f>
        <v>150</v>
      </c>
      <c r="G20" s="311">
        <f>G19</f>
        <v>180</v>
      </c>
      <c r="H20" s="263">
        <f t="shared" ref="H20:O20" si="1">H19</f>
        <v>4.5</v>
      </c>
      <c r="I20" s="263">
        <f t="shared" si="1"/>
        <v>5.4</v>
      </c>
      <c r="J20" s="263">
        <f t="shared" si="1"/>
        <v>5.33</v>
      </c>
      <c r="K20" s="263">
        <f t="shared" si="1"/>
        <v>6.3</v>
      </c>
      <c r="L20" s="263">
        <f t="shared" si="1"/>
        <v>7.1</v>
      </c>
      <c r="M20" s="263">
        <f t="shared" si="1"/>
        <v>8.5</v>
      </c>
      <c r="N20" s="263">
        <f t="shared" si="1"/>
        <v>94.5</v>
      </c>
      <c r="O20" s="263">
        <f t="shared" si="1"/>
        <v>113.4</v>
      </c>
    </row>
    <row r="21" spans="1:15" ht="15" customHeight="1" x14ac:dyDescent="0.55000000000000004">
      <c r="A21" s="412"/>
      <c r="B21" s="353"/>
      <c r="C21" s="155" t="s">
        <v>15</v>
      </c>
      <c r="D21" s="354"/>
      <c r="E21" s="354"/>
      <c r="F21" s="354"/>
      <c r="G21" s="354"/>
      <c r="H21" s="189"/>
      <c r="I21" s="189"/>
      <c r="J21" s="189"/>
      <c r="K21" s="189"/>
      <c r="L21" s="189"/>
      <c r="M21" s="189"/>
      <c r="N21" s="189"/>
      <c r="O21" s="189"/>
    </row>
    <row r="22" spans="1:15" ht="15" customHeight="1" x14ac:dyDescent="0.55000000000000004">
      <c r="A22" s="412"/>
      <c r="B22" s="352" t="s">
        <v>485</v>
      </c>
      <c r="C22" s="252" t="s">
        <v>269</v>
      </c>
      <c r="D22" s="292"/>
      <c r="E22" s="292"/>
      <c r="F22" s="309">
        <v>150</v>
      </c>
      <c r="G22" s="309">
        <v>180</v>
      </c>
      <c r="H22" s="165">
        <v>1.4</v>
      </c>
      <c r="I22" s="165">
        <v>1.6</v>
      </c>
      <c r="J22" s="165">
        <v>2.4</v>
      </c>
      <c r="K22" s="165">
        <v>2.9</v>
      </c>
      <c r="L22" s="165">
        <v>8.1</v>
      </c>
      <c r="M22" s="165">
        <v>9.6999999999999993</v>
      </c>
      <c r="N22" s="165">
        <v>57.6</v>
      </c>
      <c r="O22" s="165">
        <v>69.099999999999994</v>
      </c>
    </row>
    <row r="23" spans="1:15" ht="15" customHeight="1" x14ac:dyDescent="0.55000000000000004">
      <c r="A23" s="412"/>
      <c r="B23" s="353"/>
      <c r="C23" s="115" t="s">
        <v>176</v>
      </c>
      <c r="D23" s="168">
        <v>4</v>
      </c>
      <c r="E23" s="132">
        <v>5</v>
      </c>
      <c r="F23" s="37">
        <v>4</v>
      </c>
      <c r="G23" s="37">
        <v>5</v>
      </c>
      <c r="H23" s="110"/>
      <c r="I23" s="110"/>
      <c r="J23" s="110"/>
      <c r="K23" s="110"/>
      <c r="L23" s="110"/>
      <c r="M23" s="110"/>
      <c r="N23" s="110"/>
      <c r="O23" s="110"/>
    </row>
    <row r="24" spans="1:15" ht="15" customHeight="1" x14ac:dyDescent="0.55000000000000004">
      <c r="A24" s="412"/>
      <c r="B24" s="353"/>
      <c r="C24" s="90" t="s">
        <v>183</v>
      </c>
      <c r="D24" s="168">
        <v>2</v>
      </c>
      <c r="E24" s="132">
        <v>2</v>
      </c>
      <c r="F24" s="37">
        <v>2</v>
      </c>
      <c r="G24" s="37">
        <v>2</v>
      </c>
      <c r="H24" s="110"/>
      <c r="I24" s="110"/>
      <c r="J24" s="110"/>
      <c r="K24" s="110"/>
      <c r="L24" s="110"/>
      <c r="M24" s="110"/>
      <c r="N24" s="110"/>
      <c r="O24" s="110"/>
    </row>
    <row r="25" spans="1:15" ht="15" customHeight="1" x14ac:dyDescent="0.55000000000000004">
      <c r="A25" s="412"/>
      <c r="B25" s="353"/>
      <c r="C25" s="90" t="s">
        <v>11</v>
      </c>
      <c r="D25" s="84">
        <v>2</v>
      </c>
      <c r="E25" s="85">
        <v>2</v>
      </c>
      <c r="F25" s="37">
        <v>2</v>
      </c>
      <c r="G25" s="37">
        <v>2</v>
      </c>
      <c r="H25" s="189"/>
      <c r="I25" s="189"/>
      <c r="J25" s="189"/>
      <c r="K25" s="189"/>
      <c r="L25" s="189"/>
      <c r="M25" s="189"/>
      <c r="N25" s="189"/>
      <c r="O25" s="189"/>
    </row>
    <row r="26" spans="1:15" ht="15" customHeight="1" x14ac:dyDescent="0.55000000000000004">
      <c r="A26" s="412"/>
      <c r="B26" s="353"/>
      <c r="C26" s="97" t="s">
        <v>180</v>
      </c>
      <c r="D26" s="231">
        <v>42</v>
      </c>
      <c r="E26" s="101">
        <v>45.75</v>
      </c>
      <c r="F26" s="101">
        <v>38.64</v>
      </c>
      <c r="G26" s="101">
        <v>42.09</v>
      </c>
      <c r="H26" s="189"/>
      <c r="I26" s="189"/>
      <c r="J26" s="189"/>
      <c r="K26" s="189"/>
      <c r="L26" s="189"/>
      <c r="M26" s="189"/>
      <c r="N26" s="189"/>
      <c r="O26" s="189"/>
    </row>
    <row r="27" spans="1:15" ht="15" customHeight="1" x14ac:dyDescent="0.55000000000000004">
      <c r="A27" s="412"/>
      <c r="B27" s="353"/>
      <c r="C27" s="97" t="s">
        <v>179</v>
      </c>
      <c r="D27" s="84">
        <v>3.02</v>
      </c>
      <c r="E27" s="84">
        <v>4.2</v>
      </c>
      <c r="F27" s="84">
        <v>2.2400000000000002</v>
      </c>
      <c r="G27" s="84">
        <v>3.11</v>
      </c>
      <c r="H27" s="189"/>
      <c r="I27" s="189"/>
      <c r="J27" s="189"/>
      <c r="K27" s="189"/>
      <c r="L27" s="189"/>
      <c r="M27" s="189"/>
      <c r="N27" s="189"/>
      <c r="O27" s="189"/>
    </row>
    <row r="28" spans="1:15" ht="15" customHeight="1" x14ac:dyDescent="0.55000000000000004">
      <c r="A28" s="412"/>
      <c r="B28" s="353"/>
      <c r="C28" s="97" t="s">
        <v>178</v>
      </c>
      <c r="D28" s="84">
        <v>3.2</v>
      </c>
      <c r="E28" s="84">
        <v>4</v>
      </c>
      <c r="F28" s="84">
        <v>2.94</v>
      </c>
      <c r="G28" s="84">
        <v>3.68</v>
      </c>
      <c r="H28" s="165"/>
      <c r="I28" s="165"/>
      <c r="J28" s="165"/>
      <c r="K28" s="165"/>
      <c r="L28" s="189"/>
      <c r="M28" s="189"/>
      <c r="N28" s="189"/>
      <c r="O28" s="189"/>
    </row>
    <row r="29" spans="1:15" ht="15" customHeight="1" x14ac:dyDescent="0.55000000000000004">
      <c r="A29" s="412"/>
      <c r="B29" s="353"/>
      <c r="C29" s="186" t="s">
        <v>296</v>
      </c>
      <c r="D29" s="698">
        <v>12</v>
      </c>
      <c r="E29" s="698">
        <v>13</v>
      </c>
      <c r="F29" s="37">
        <v>8.64</v>
      </c>
      <c r="G29" s="37">
        <v>9.36</v>
      </c>
      <c r="H29" s="165"/>
      <c r="I29" s="165"/>
      <c r="J29" s="165"/>
      <c r="K29" s="165"/>
      <c r="L29" s="189"/>
      <c r="M29" s="189"/>
      <c r="N29" s="189"/>
      <c r="O29" s="189"/>
    </row>
    <row r="30" spans="1:15" ht="15" customHeight="1" x14ac:dyDescent="0.55000000000000004">
      <c r="A30" s="412"/>
      <c r="B30" s="353"/>
      <c r="C30" s="186" t="s">
        <v>295</v>
      </c>
      <c r="D30" s="699"/>
      <c r="E30" s="699"/>
      <c r="F30" s="37">
        <v>6.84</v>
      </c>
      <c r="G30" s="37">
        <v>7.41</v>
      </c>
      <c r="H30" s="189"/>
      <c r="I30" s="189"/>
      <c r="J30" s="189"/>
      <c r="K30" s="189"/>
      <c r="L30" s="189"/>
      <c r="M30" s="189"/>
      <c r="N30" s="189"/>
      <c r="O30" s="189"/>
    </row>
    <row r="31" spans="1:15" ht="15" customHeight="1" x14ac:dyDescent="0.55000000000000004">
      <c r="A31" s="412"/>
      <c r="B31" s="352"/>
      <c r="C31" s="90" t="s">
        <v>41</v>
      </c>
      <c r="D31" s="84">
        <v>6</v>
      </c>
      <c r="E31" s="85">
        <v>8</v>
      </c>
      <c r="F31" s="84">
        <v>6</v>
      </c>
      <c r="G31" s="84">
        <v>8</v>
      </c>
      <c r="H31" s="189"/>
      <c r="I31" s="189"/>
      <c r="J31" s="189"/>
      <c r="K31" s="189"/>
      <c r="L31" s="189"/>
      <c r="M31" s="189"/>
      <c r="N31" s="189"/>
      <c r="O31" s="189"/>
    </row>
    <row r="32" spans="1:15" ht="15" customHeight="1" x14ac:dyDescent="0.55000000000000004">
      <c r="A32" s="412"/>
      <c r="B32" s="352"/>
      <c r="C32" s="83" t="s">
        <v>140</v>
      </c>
      <c r="D32" s="84">
        <v>6</v>
      </c>
      <c r="E32" s="85">
        <v>8</v>
      </c>
      <c r="F32" s="84">
        <v>6.12</v>
      </c>
      <c r="G32" s="84">
        <v>7.2</v>
      </c>
      <c r="H32" s="189"/>
      <c r="I32" s="189"/>
      <c r="J32" s="189"/>
      <c r="K32" s="189"/>
      <c r="L32" s="189"/>
      <c r="M32" s="189"/>
      <c r="N32" s="189"/>
      <c r="O32" s="189"/>
    </row>
    <row r="33" spans="1:15" ht="15" customHeight="1" x14ac:dyDescent="0.55000000000000004">
      <c r="A33" s="412"/>
      <c r="B33" s="352"/>
      <c r="C33" s="91" t="s">
        <v>275</v>
      </c>
      <c r="D33" s="84">
        <v>0.5</v>
      </c>
      <c r="E33" s="85">
        <v>0.55000000000000004</v>
      </c>
      <c r="F33" s="84">
        <v>0.44</v>
      </c>
      <c r="G33" s="84">
        <v>0.5</v>
      </c>
      <c r="H33" s="189"/>
      <c r="I33" s="189"/>
      <c r="J33" s="189"/>
      <c r="K33" s="189"/>
      <c r="L33" s="189"/>
      <c r="M33" s="189"/>
      <c r="N33" s="189"/>
      <c r="O33" s="189"/>
    </row>
    <row r="34" spans="1:15" ht="15" customHeight="1" x14ac:dyDescent="0.55000000000000004">
      <c r="A34" s="412"/>
      <c r="B34" s="352"/>
      <c r="C34" s="91" t="s">
        <v>279</v>
      </c>
      <c r="D34" s="84">
        <v>1</v>
      </c>
      <c r="E34" s="85">
        <v>1</v>
      </c>
      <c r="F34" s="84">
        <v>0.8</v>
      </c>
      <c r="G34" s="84">
        <v>0.8</v>
      </c>
      <c r="H34" s="189"/>
      <c r="I34" s="189"/>
      <c r="J34" s="189"/>
      <c r="K34" s="189"/>
      <c r="L34" s="189"/>
      <c r="M34" s="189"/>
      <c r="N34" s="189"/>
      <c r="O34" s="189"/>
    </row>
    <row r="35" spans="1:15" ht="15" customHeight="1" x14ac:dyDescent="0.55000000000000004">
      <c r="A35" s="412"/>
      <c r="B35" s="352" t="s">
        <v>109</v>
      </c>
      <c r="C35" s="365" t="s">
        <v>501</v>
      </c>
      <c r="D35" s="337"/>
      <c r="E35" s="337"/>
      <c r="F35" s="262">
        <v>150</v>
      </c>
      <c r="G35" s="262">
        <v>180</v>
      </c>
      <c r="H35" s="101">
        <v>8.1999999999999993</v>
      </c>
      <c r="I35" s="101">
        <v>9.82</v>
      </c>
      <c r="J35" s="101">
        <v>12.75</v>
      </c>
      <c r="K35" s="101">
        <v>15.2</v>
      </c>
      <c r="L35" s="101">
        <v>6.8</v>
      </c>
      <c r="M35" s="101">
        <v>8</v>
      </c>
      <c r="N35" s="101">
        <v>173.38</v>
      </c>
      <c r="O35" s="101">
        <v>206.58</v>
      </c>
    </row>
    <row r="36" spans="1:15" ht="15" customHeight="1" x14ac:dyDescent="0.55000000000000004">
      <c r="A36" s="412"/>
      <c r="B36" s="352" t="s">
        <v>375</v>
      </c>
      <c r="C36" s="365" t="s">
        <v>471</v>
      </c>
      <c r="D36" s="337"/>
      <c r="E36" s="337"/>
      <c r="F36" s="262">
        <v>15</v>
      </c>
      <c r="G36" s="262">
        <v>20</v>
      </c>
      <c r="H36" s="84">
        <v>0.25</v>
      </c>
      <c r="I36" s="101">
        <v>0.33</v>
      </c>
      <c r="J36" s="101">
        <v>0.74</v>
      </c>
      <c r="K36" s="101">
        <v>0.99</v>
      </c>
      <c r="L36" s="101">
        <v>0.88</v>
      </c>
      <c r="M36" s="101">
        <v>1.17</v>
      </c>
      <c r="N36" s="110">
        <v>11.16</v>
      </c>
      <c r="O36" s="110">
        <v>14.82</v>
      </c>
    </row>
    <row r="37" spans="1:15" ht="15" customHeight="1" x14ac:dyDescent="0.55000000000000004">
      <c r="A37" s="412"/>
      <c r="B37" s="352" t="s">
        <v>500</v>
      </c>
      <c r="C37" s="365" t="s">
        <v>309</v>
      </c>
      <c r="D37" s="337"/>
      <c r="E37" s="337"/>
      <c r="F37" s="262">
        <v>40</v>
      </c>
      <c r="G37" s="262">
        <v>60</v>
      </c>
      <c r="H37" s="101">
        <v>0.3</v>
      </c>
      <c r="I37" s="101">
        <v>0.5</v>
      </c>
      <c r="J37" s="101">
        <v>0</v>
      </c>
      <c r="K37" s="101">
        <v>0.1</v>
      </c>
      <c r="L37" s="101">
        <v>1</v>
      </c>
      <c r="M37" s="101">
        <v>1.5</v>
      </c>
      <c r="N37" s="101">
        <v>5.6</v>
      </c>
      <c r="O37" s="101">
        <v>8.4</v>
      </c>
    </row>
    <row r="38" spans="1:15" ht="15" customHeight="1" x14ac:dyDescent="0.55000000000000004">
      <c r="A38" s="412"/>
      <c r="B38" s="353"/>
      <c r="C38" s="97" t="s">
        <v>180</v>
      </c>
      <c r="D38" s="123">
        <v>108.75</v>
      </c>
      <c r="E38" s="228">
        <v>133.5</v>
      </c>
      <c r="F38" s="123">
        <v>100.05</v>
      </c>
      <c r="G38" s="123">
        <v>122.82</v>
      </c>
      <c r="H38" s="110"/>
      <c r="I38" s="110"/>
      <c r="J38" s="110"/>
      <c r="K38" s="110"/>
      <c r="L38" s="110"/>
      <c r="M38" s="110"/>
      <c r="N38" s="110"/>
      <c r="O38" s="110"/>
    </row>
    <row r="39" spans="1:15" ht="15" customHeight="1" x14ac:dyDescent="0.55000000000000004">
      <c r="A39" s="412"/>
      <c r="B39" s="353"/>
      <c r="C39" s="90" t="s">
        <v>268</v>
      </c>
      <c r="D39" s="84">
        <v>52</v>
      </c>
      <c r="E39" s="84">
        <v>58</v>
      </c>
      <c r="F39" s="232">
        <v>37.44</v>
      </c>
      <c r="G39" s="131">
        <v>41.76</v>
      </c>
      <c r="H39" s="110"/>
      <c r="I39" s="110"/>
      <c r="J39" s="110"/>
      <c r="K39" s="110"/>
      <c r="L39" s="110"/>
      <c r="M39" s="110"/>
      <c r="N39" s="110"/>
      <c r="O39" s="110"/>
    </row>
    <row r="40" spans="1:15" ht="15" customHeight="1" x14ac:dyDescent="0.55000000000000004">
      <c r="A40" s="412"/>
      <c r="B40" s="353"/>
      <c r="C40" s="97" t="s">
        <v>179</v>
      </c>
      <c r="D40" s="84">
        <v>6.72</v>
      </c>
      <c r="E40" s="85">
        <v>7.56</v>
      </c>
      <c r="F40" s="37">
        <v>4.97</v>
      </c>
      <c r="G40" s="37">
        <v>5.59</v>
      </c>
      <c r="H40" s="110"/>
      <c r="I40" s="110"/>
      <c r="J40" s="110"/>
      <c r="K40" s="110"/>
      <c r="L40" s="110"/>
      <c r="M40" s="110"/>
      <c r="N40" s="110"/>
      <c r="O40" s="110"/>
    </row>
    <row r="41" spans="1:15" ht="15" customHeight="1" x14ac:dyDescent="0.55000000000000004">
      <c r="A41" s="412"/>
      <c r="B41" s="353"/>
      <c r="C41" s="97" t="s">
        <v>178</v>
      </c>
      <c r="D41" s="110">
        <v>7.2</v>
      </c>
      <c r="E41" s="110">
        <v>8</v>
      </c>
      <c r="F41" s="110">
        <v>6.62</v>
      </c>
      <c r="G41" s="110">
        <v>7.36</v>
      </c>
      <c r="H41" s="110"/>
      <c r="I41" s="110"/>
      <c r="J41" s="110"/>
      <c r="K41" s="110"/>
      <c r="L41" s="110"/>
      <c r="M41" s="110"/>
      <c r="N41" s="110"/>
      <c r="O41" s="110"/>
    </row>
    <row r="42" spans="1:15" ht="15" customHeight="1" x14ac:dyDescent="0.55000000000000004">
      <c r="A42" s="412"/>
      <c r="B42" s="353"/>
      <c r="C42" s="82" t="s">
        <v>303</v>
      </c>
      <c r="D42" s="84">
        <v>8</v>
      </c>
      <c r="E42" s="85">
        <v>9</v>
      </c>
      <c r="F42" s="37">
        <v>5.2</v>
      </c>
      <c r="G42" s="37">
        <v>5.85</v>
      </c>
      <c r="H42" s="110"/>
      <c r="I42" s="110"/>
      <c r="J42" s="110"/>
      <c r="K42" s="110"/>
      <c r="L42" s="110"/>
      <c r="M42" s="110"/>
      <c r="N42" s="110"/>
      <c r="O42" s="110"/>
    </row>
    <row r="43" spans="1:15" ht="15" customHeight="1" x14ac:dyDescent="0.55000000000000004">
      <c r="A43" s="412"/>
      <c r="B43" s="353"/>
      <c r="C43" s="607" t="s">
        <v>11</v>
      </c>
      <c r="D43" s="258">
        <v>1</v>
      </c>
      <c r="E43" s="608">
        <v>1</v>
      </c>
      <c r="F43" s="262">
        <v>1</v>
      </c>
      <c r="G43" s="262">
        <v>1</v>
      </c>
      <c r="H43" s="110"/>
      <c r="I43" s="110"/>
      <c r="J43" s="110"/>
      <c r="K43" s="110"/>
      <c r="L43" s="110"/>
      <c r="M43" s="110"/>
      <c r="N43" s="110"/>
      <c r="O43" s="110"/>
    </row>
    <row r="44" spans="1:15" ht="15" customHeight="1" x14ac:dyDescent="0.55000000000000004">
      <c r="A44" s="412"/>
      <c r="B44" s="353"/>
      <c r="C44" s="607" t="s">
        <v>11</v>
      </c>
      <c r="D44" s="258">
        <v>2</v>
      </c>
      <c r="E44" s="608">
        <v>2</v>
      </c>
      <c r="F44" s="262">
        <v>2</v>
      </c>
      <c r="G44" s="262">
        <v>2</v>
      </c>
      <c r="H44" s="110"/>
      <c r="I44" s="110"/>
      <c r="J44" s="110"/>
      <c r="K44" s="110"/>
      <c r="L44" s="110"/>
      <c r="M44" s="110"/>
      <c r="N44" s="110"/>
      <c r="O44" s="110"/>
    </row>
    <row r="45" spans="1:15" ht="15" customHeight="1" x14ac:dyDescent="0.55000000000000004">
      <c r="A45" s="412"/>
      <c r="B45" s="353"/>
      <c r="C45" s="90" t="s">
        <v>183</v>
      </c>
      <c r="D45" s="233">
        <v>3</v>
      </c>
      <c r="E45" s="234">
        <v>4</v>
      </c>
      <c r="F45" s="37">
        <v>3</v>
      </c>
      <c r="G45" s="37">
        <v>4</v>
      </c>
      <c r="H45" s="110"/>
      <c r="I45" s="110"/>
      <c r="J45" s="110"/>
      <c r="K45" s="110"/>
      <c r="L45" s="110"/>
      <c r="M45" s="110"/>
      <c r="N45" s="110"/>
      <c r="O45" s="110"/>
    </row>
    <row r="46" spans="1:15" ht="15" customHeight="1" x14ac:dyDescent="0.55000000000000004">
      <c r="A46" s="412"/>
      <c r="B46" s="353"/>
      <c r="C46" s="301" t="s">
        <v>58</v>
      </c>
      <c r="D46" s="609">
        <v>0.7</v>
      </c>
      <c r="E46" s="610">
        <v>1</v>
      </c>
      <c r="F46" s="609">
        <v>0.7</v>
      </c>
      <c r="G46" s="610">
        <v>1</v>
      </c>
      <c r="H46" s="110"/>
      <c r="I46" s="110"/>
      <c r="J46" s="110"/>
      <c r="K46" s="110"/>
      <c r="L46" s="110"/>
      <c r="M46" s="110"/>
      <c r="N46" s="110"/>
      <c r="O46" s="110"/>
    </row>
    <row r="47" spans="1:15" ht="15" customHeight="1" x14ac:dyDescent="0.55000000000000004">
      <c r="A47" s="412"/>
      <c r="B47" s="353"/>
      <c r="C47" s="90" t="s">
        <v>535</v>
      </c>
      <c r="D47" s="84">
        <v>48</v>
      </c>
      <c r="E47" s="85">
        <v>71</v>
      </c>
      <c r="F47" s="37">
        <v>40</v>
      </c>
      <c r="G47" s="37">
        <v>60</v>
      </c>
      <c r="H47" s="110"/>
      <c r="I47" s="110"/>
      <c r="J47" s="110"/>
      <c r="K47" s="110"/>
      <c r="L47" s="110"/>
      <c r="M47" s="110"/>
      <c r="N47" s="110"/>
      <c r="O47" s="110"/>
    </row>
    <row r="48" spans="1:15" ht="15" customHeight="1" x14ac:dyDescent="0.55000000000000004">
      <c r="A48" s="412"/>
      <c r="B48" s="352"/>
      <c r="C48" s="611" t="s">
        <v>160</v>
      </c>
      <c r="D48" s="405">
        <v>9</v>
      </c>
      <c r="E48" s="612">
        <v>10</v>
      </c>
      <c r="F48" s="405">
        <v>9</v>
      </c>
      <c r="G48" s="612">
        <v>10</v>
      </c>
      <c r="H48" s="110"/>
      <c r="I48" s="110"/>
      <c r="J48" s="110"/>
      <c r="K48" s="110"/>
      <c r="L48" s="110"/>
      <c r="M48" s="110"/>
      <c r="N48" s="110"/>
      <c r="O48" s="110"/>
    </row>
    <row r="49" spans="1:15" ht="15" customHeight="1" x14ac:dyDescent="0.55000000000000004">
      <c r="A49" s="412"/>
      <c r="B49" s="364" t="s">
        <v>215</v>
      </c>
      <c r="C49" s="301" t="s">
        <v>34</v>
      </c>
      <c r="D49" s="258"/>
      <c r="E49" s="258"/>
      <c r="F49" s="258">
        <v>180</v>
      </c>
      <c r="G49" s="258">
        <v>200</v>
      </c>
      <c r="H49" s="189">
        <v>0.5</v>
      </c>
      <c r="I49" s="189">
        <v>0.6</v>
      </c>
      <c r="J49" s="189">
        <v>0</v>
      </c>
      <c r="K49" s="189">
        <v>0</v>
      </c>
      <c r="L49" s="189">
        <v>26.1</v>
      </c>
      <c r="M49" s="189">
        <v>29</v>
      </c>
      <c r="N49" s="297">
        <v>100.1</v>
      </c>
      <c r="O49" s="297">
        <v>111.2</v>
      </c>
    </row>
    <row r="50" spans="1:15" ht="15" customHeight="1" x14ac:dyDescent="0.55000000000000004">
      <c r="A50" s="412"/>
      <c r="B50" s="490"/>
      <c r="C50" s="119" t="s">
        <v>16</v>
      </c>
      <c r="D50" s="84">
        <v>8</v>
      </c>
      <c r="E50" s="84">
        <v>9</v>
      </c>
      <c r="F50" s="84">
        <v>7.6</v>
      </c>
      <c r="G50" s="84">
        <v>8.5500000000000007</v>
      </c>
      <c r="H50" s="101"/>
      <c r="I50" s="101"/>
      <c r="J50" s="101"/>
      <c r="K50" s="101"/>
      <c r="L50" s="101"/>
      <c r="M50" s="101"/>
      <c r="N50" s="101"/>
      <c r="O50" s="101"/>
    </row>
    <row r="51" spans="1:15" ht="15" customHeight="1" x14ac:dyDescent="0.55000000000000004">
      <c r="A51" s="412"/>
      <c r="B51" s="353"/>
      <c r="C51" s="119" t="s">
        <v>20</v>
      </c>
      <c r="D51" s="84">
        <v>8</v>
      </c>
      <c r="E51" s="84">
        <v>9</v>
      </c>
      <c r="F51" s="84">
        <v>8</v>
      </c>
      <c r="G51" s="84">
        <v>9</v>
      </c>
      <c r="H51" s="101"/>
      <c r="I51" s="101"/>
      <c r="J51" s="101"/>
      <c r="K51" s="101"/>
      <c r="L51" s="101"/>
      <c r="M51" s="101"/>
      <c r="N51" s="101"/>
      <c r="O51" s="101"/>
    </row>
    <row r="52" spans="1:15" ht="15" customHeight="1" x14ac:dyDescent="0.55000000000000004">
      <c r="A52" s="412"/>
      <c r="B52" s="353"/>
      <c r="C52" s="296" t="s">
        <v>21</v>
      </c>
      <c r="D52" s="292"/>
      <c r="E52" s="292"/>
      <c r="F52" s="292">
        <f>F22+F49+F35</f>
        <v>480</v>
      </c>
      <c r="G52" s="292">
        <f>G22+G49+G35+G37</f>
        <v>620</v>
      </c>
      <c r="H52" s="292">
        <f>H22+H49+H35+H36+H37</f>
        <v>10.65</v>
      </c>
      <c r="I52" s="292">
        <f t="shared" ref="I52:O52" si="2">I22+I49+I35+I36+I37</f>
        <v>12.85</v>
      </c>
      <c r="J52" s="292">
        <f t="shared" si="2"/>
        <v>15.89</v>
      </c>
      <c r="K52" s="292">
        <f t="shared" si="2"/>
        <v>19.189999999999998</v>
      </c>
      <c r="L52" s="292">
        <f t="shared" si="2"/>
        <v>42.88</v>
      </c>
      <c r="M52" s="292">
        <f t="shared" si="2"/>
        <v>49.370000000000005</v>
      </c>
      <c r="N52" s="292">
        <f t="shared" si="2"/>
        <v>347.84000000000003</v>
      </c>
      <c r="O52" s="292">
        <f t="shared" si="2"/>
        <v>410.09999999999997</v>
      </c>
    </row>
    <row r="53" spans="1:15" ht="15" customHeight="1" x14ac:dyDescent="0.55000000000000004">
      <c r="A53" s="412"/>
      <c r="B53" s="352"/>
      <c r="C53" s="155" t="s">
        <v>22</v>
      </c>
      <c r="D53" s="189"/>
      <c r="E53" s="189"/>
      <c r="F53" s="118"/>
      <c r="G53" s="189"/>
      <c r="H53" s="189"/>
      <c r="I53" s="189"/>
      <c r="J53" s="189"/>
      <c r="K53" s="189"/>
      <c r="L53" s="189"/>
      <c r="M53" s="189"/>
      <c r="N53" s="189"/>
      <c r="O53" s="189"/>
    </row>
    <row r="54" spans="1:15" ht="15" customHeight="1" x14ac:dyDescent="0.55000000000000004">
      <c r="A54" s="412"/>
      <c r="B54" s="352" t="s">
        <v>142</v>
      </c>
      <c r="C54" s="192" t="s">
        <v>416</v>
      </c>
      <c r="D54" s="262"/>
      <c r="E54" s="262"/>
      <c r="F54" s="262">
        <v>40</v>
      </c>
      <c r="G54" s="262">
        <v>60</v>
      </c>
      <c r="H54" s="422">
        <v>0.5</v>
      </c>
      <c r="I54" s="110">
        <v>0.7</v>
      </c>
      <c r="J54" s="110">
        <v>1.9</v>
      </c>
      <c r="K54" s="110">
        <v>2.9</v>
      </c>
      <c r="L54" s="110">
        <v>3.6</v>
      </c>
      <c r="M54" s="110">
        <v>5.5</v>
      </c>
      <c r="N54" s="110">
        <v>32.9</v>
      </c>
      <c r="O54" s="110">
        <v>49.3</v>
      </c>
    </row>
    <row r="55" spans="1:15" ht="15" customHeight="1" x14ac:dyDescent="0.55000000000000004">
      <c r="A55" s="412"/>
      <c r="B55" s="352"/>
      <c r="C55" s="97" t="s">
        <v>178</v>
      </c>
      <c r="D55" s="123">
        <v>44</v>
      </c>
      <c r="E55" s="123">
        <v>53.6</v>
      </c>
      <c r="F55" s="123">
        <v>40.479999999999997</v>
      </c>
      <c r="G55" s="123">
        <v>49.31</v>
      </c>
      <c r="H55" s="84"/>
      <c r="I55" s="84"/>
      <c r="J55" s="84"/>
      <c r="K55" s="84"/>
      <c r="L55" s="110"/>
      <c r="M55" s="110"/>
      <c r="N55" s="110"/>
      <c r="O55" s="110"/>
    </row>
    <row r="56" spans="1:15" ht="15" customHeight="1" thickBot="1" x14ac:dyDescent="0.6">
      <c r="A56" s="412"/>
      <c r="B56" s="352"/>
      <c r="C56" s="97" t="s">
        <v>61</v>
      </c>
      <c r="D56" s="84">
        <v>15</v>
      </c>
      <c r="E56" s="84">
        <v>16</v>
      </c>
      <c r="F56" s="84">
        <v>9.15</v>
      </c>
      <c r="G56" s="84">
        <v>9.76</v>
      </c>
      <c r="H56" s="110"/>
      <c r="I56" s="110"/>
      <c r="J56" s="110"/>
      <c r="K56" s="110"/>
      <c r="L56" s="110"/>
      <c r="M56" s="110"/>
      <c r="N56" s="110"/>
      <c r="O56" s="110"/>
    </row>
    <row r="57" spans="1:15" ht="15" customHeight="1" thickBot="1" x14ac:dyDescent="0.6">
      <c r="A57" s="412"/>
      <c r="B57" s="352"/>
      <c r="C57" s="97" t="s">
        <v>20</v>
      </c>
      <c r="D57" s="37">
        <v>0.5</v>
      </c>
      <c r="E57" s="37">
        <v>0.5</v>
      </c>
      <c r="F57" s="37">
        <v>0.5</v>
      </c>
      <c r="G57" s="37">
        <v>0.5</v>
      </c>
      <c r="H57" s="304"/>
      <c r="I57" s="304"/>
      <c r="J57" s="304"/>
      <c r="K57" s="304"/>
      <c r="L57" s="305"/>
      <c r="M57" s="304"/>
      <c r="N57" s="304"/>
      <c r="O57" s="306"/>
    </row>
    <row r="58" spans="1:15" ht="15" customHeight="1" thickBot="1" x14ac:dyDescent="0.6">
      <c r="A58" s="412"/>
      <c r="B58" s="352" t="s">
        <v>502</v>
      </c>
      <c r="C58" s="319" t="s">
        <v>236</v>
      </c>
      <c r="D58" s="258"/>
      <c r="E58" s="258"/>
      <c r="F58" s="258">
        <v>150</v>
      </c>
      <c r="G58" s="258">
        <v>180</v>
      </c>
      <c r="H58" s="304">
        <v>11.3</v>
      </c>
      <c r="I58" s="304">
        <v>13.56</v>
      </c>
      <c r="J58" s="304">
        <v>3</v>
      </c>
      <c r="K58" s="304">
        <v>3.6</v>
      </c>
      <c r="L58" s="305">
        <v>10</v>
      </c>
      <c r="M58" s="304">
        <v>12</v>
      </c>
      <c r="N58" s="304">
        <v>139.1</v>
      </c>
      <c r="O58" s="306">
        <v>166.92</v>
      </c>
    </row>
    <row r="59" spans="1:15" ht="15" customHeight="1" x14ac:dyDescent="0.55000000000000004">
      <c r="A59" s="412"/>
      <c r="B59" s="352"/>
      <c r="C59" s="119" t="s">
        <v>11</v>
      </c>
      <c r="D59" s="84">
        <v>3</v>
      </c>
      <c r="E59" s="84">
        <v>4</v>
      </c>
      <c r="F59" s="84">
        <v>3</v>
      </c>
      <c r="G59" s="84">
        <v>4</v>
      </c>
      <c r="H59" s="101"/>
      <c r="I59" s="101"/>
      <c r="J59" s="101"/>
      <c r="K59" s="101"/>
      <c r="L59" s="101"/>
      <c r="M59" s="101"/>
      <c r="N59" s="101"/>
      <c r="O59" s="101"/>
    </row>
    <row r="60" spans="1:15" ht="15" customHeight="1" x14ac:dyDescent="0.55000000000000004">
      <c r="A60" s="412"/>
      <c r="B60" s="352"/>
      <c r="C60" s="188" t="s">
        <v>19</v>
      </c>
      <c r="D60" s="84">
        <v>53</v>
      </c>
      <c r="E60" s="84">
        <v>63</v>
      </c>
      <c r="F60" s="84">
        <v>53</v>
      </c>
      <c r="G60" s="84">
        <v>63</v>
      </c>
      <c r="H60" s="101"/>
      <c r="I60" s="101"/>
      <c r="J60" s="101"/>
      <c r="K60" s="101"/>
      <c r="L60" s="101"/>
      <c r="M60" s="101"/>
      <c r="N60" s="101"/>
      <c r="O60" s="101"/>
    </row>
    <row r="61" spans="1:15" ht="15" customHeight="1" x14ac:dyDescent="0.55000000000000004">
      <c r="A61" s="412"/>
      <c r="B61" s="352"/>
      <c r="C61" s="188" t="s">
        <v>20</v>
      </c>
      <c r="D61" s="84">
        <v>4</v>
      </c>
      <c r="E61" s="84">
        <v>5</v>
      </c>
      <c r="F61" s="84">
        <v>4</v>
      </c>
      <c r="G61" s="84">
        <v>5</v>
      </c>
      <c r="H61" s="101"/>
      <c r="I61" s="101"/>
      <c r="J61" s="101"/>
      <c r="K61" s="101"/>
      <c r="L61" s="101"/>
      <c r="M61" s="101"/>
      <c r="N61" s="101"/>
      <c r="O61" s="101"/>
    </row>
    <row r="62" spans="1:15" ht="15" customHeight="1" x14ac:dyDescent="0.55000000000000004">
      <c r="A62" s="412"/>
      <c r="B62" s="352"/>
      <c r="C62" s="188" t="s">
        <v>39</v>
      </c>
      <c r="D62" s="84">
        <v>90</v>
      </c>
      <c r="E62" s="84">
        <v>110</v>
      </c>
      <c r="F62" s="84">
        <v>90</v>
      </c>
      <c r="G62" s="84">
        <v>110</v>
      </c>
      <c r="H62" s="101"/>
      <c r="I62" s="101"/>
      <c r="J62" s="101"/>
      <c r="K62" s="101"/>
      <c r="L62" s="101"/>
      <c r="M62" s="101"/>
      <c r="N62" s="101"/>
      <c r="O62" s="101"/>
    </row>
    <row r="63" spans="1:15" ht="15" customHeight="1" x14ac:dyDescent="0.55000000000000004">
      <c r="A63" s="412"/>
      <c r="B63" s="352"/>
      <c r="C63" s="188" t="s">
        <v>48</v>
      </c>
      <c r="D63" s="84">
        <v>7.8</v>
      </c>
      <c r="E63" s="84">
        <v>7.8</v>
      </c>
      <c r="F63" s="84">
        <v>6.55</v>
      </c>
      <c r="G63" s="84">
        <v>6.55</v>
      </c>
      <c r="H63" s="101"/>
      <c r="I63" s="101"/>
      <c r="J63" s="101"/>
      <c r="K63" s="101"/>
      <c r="L63" s="101"/>
      <c r="M63" s="101"/>
      <c r="N63" s="101"/>
      <c r="O63" s="101"/>
    </row>
    <row r="64" spans="1:15" ht="15" customHeight="1" x14ac:dyDescent="0.55000000000000004">
      <c r="A64" s="412"/>
      <c r="B64" s="352" t="s">
        <v>503</v>
      </c>
      <c r="C64" s="296" t="s">
        <v>32</v>
      </c>
      <c r="D64" s="292"/>
      <c r="E64" s="292"/>
      <c r="F64" s="292">
        <v>180</v>
      </c>
      <c r="G64" s="292">
        <v>200</v>
      </c>
      <c r="H64" s="297">
        <v>5.2</v>
      </c>
      <c r="I64" s="297">
        <v>5.8</v>
      </c>
      <c r="J64" s="297">
        <v>5.2</v>
      </c>
      <c r="K64" s="297">
        <v>5.8</v>
      </c>
      <c r="L64" s="297">
        <v>21</v>
      </c>
      <c r="M64" s="297">
        <v>23.33</v>
      </c>
      <c r="N64" s="297">
        <v>185</v>
      </c>
      <c r="O64" s="297">
        <v>205.6</v>
      </c>
    </row>
    <row r="65" spans="1:15" ht="15" customHeight="1" x14ac:dyDescent="0.55000000000000004">
      <c r="A65" s="412"/>
      <c r="B65" s="352"/>
      <c r="C65" s="102" t="s">
        <v>23</v>
      </c>
      <c r="D65" s="37">
        <v>78</v>
      </c>
      <c r="E65" s="37">
        <v>91</v>
      </c>
      <c r="F65" s="37">
        <v>78</v>
      </c>
      <c r="G65" s="37">
        <v>91</v>
      </c>
      <c r="H65" s="110"/>
      <c r="I65" s="110"/>
      <c r="J65" s="110"/>
      <c r="K65" s="110"/>
      <c r="L65" s="110"/>
      <c r="M65" s="110"/>
      <c r="N65" s="110"/>
      <c r="O65" s="110"/>
    </row>
    <row r="66" spans="1:15" ht="15" customHeight="1" x14ac:dyDescent="0.55000000000000004">
      <c r="A66" s="412"/>
      <c r="B66" s="352"/>
      <c r="C66" s="102" t="s">
        <v>195</v>
      </c>
      <c r="D66" s="37">
        <v>1.25</v>
      </c>
      <c r="E66" s="37">
        <v>1.5</v>
      </c>
      <c r="F66" s="37">
        <v>1.25</v>
      </c>
      <c r="G66" s="37">
        <v>1.5</v>
      </c>
      <c r="H66" s="110"/>
      <c r="I66" s="110"/>
      <c r="J66" s="110"/>
      <c r="K66" s="110"/>
      <c r="L66" s="110"/>
      <c r="M66" s="110"/>
      <c r="N66" s="110"/>
      <c r="O66" s="110"/>
    </row>
    <row r="67" spans="1:15" ht="15" customHeight="1" x14ac:dyDescent="0.55000000000000004">
      <c r="A67" s="412"/>
      <c r="B67" s="352"/>
      <c r="C67" s="102" t="s">
        <v>20</v>
      </c>
      <c r="D67" s="37">
        <v>8</v>
      </c>
      <c r="E67" s="37">
        <v>9</v>
      </c>
      <c r="F67" s="37">
        <v>8</v>
      </c>
      <c r="G67" s="37">
        <v>9</v>
      </c>
      <c r="H67" s="110"/>
      <c r="I67" s="110"/>
      <c r="J67" s="110"/>
      <c r="K67" s="110"/>
      <c r="L67" s="110"/>
      <c r="M67" s="110"/>
      <c r="N67" s="110"/>
      <c r="O67" s="110"/>
    </row>
    <row r="68" spans="1:15" ht="15" customHeight="1" x14ac:dyDescent="0.55000000000000004">
      <c r="A68" s="412"/>
      <c r="B68" s="352" t="s">
        <v>110</v>
      </c>
      <c r="C68" s="252" t="s">
        <v>67</v>
      </c>
      <c r="D68" s="266">
        <v>20</v>
      </c>
      <c r="E68" s="266">
        <v>40</v>
      </c>
      <c r="F68" s="266">
        <v>20</v>
      </c>
      <c r="G68" s="267">
        <v>40</v>
      </c>
      <c r="H68" s="279">
        <f>(H69+H71)/2</f>
        <v>1.2</v>
      </c>
      <c r="I68" s="279">
        <f t="shared" ref="I68:O68" si="3">(I69+I71)/2</f>
        <v>2.4</v>
      </c>
      <c r="J68" s="279">
        <f t="shared" si="3"/>
        <v>2.35</v>
      </c>
      <c r="K68" s="279">
        <f t="shared" si="3"/>
        <v>4.7</v>
      </c>
      <c r="L68" s="279">
        <f t="shared" si="3"/>
        <v>14.3</v>
      </c>
      <c r="M68" s="279">
        <f t="shared" si="3"/>
        <v>28.6</v>
      </c>
      <c r="N68" s="279">
        <f t="shared" si="3"/>
        <v>83.300000000000011</v>
      </c>
      <c r="O68" s="279">
        <f t="shared" si="3"/>
        <v>166.60000000000002</v>
      </c>
    </row>
    <row r="69" spans="1:15" ht="15" customHeight="1" x14ac:dyDescent="0.55000000000000004">
      <c r="A69" s="412"/>
      <c r="B69" s="352"/>
      <c r="C69" s="252" t="s">
        <v>161</v>
      </c>
      <c r="D69" s="266">
        <v>20</v>
      </c>
      <c r="E69" s="266">
        <v>40</v>
      </c>
      <c r="F69" s="266">
        <v>20</v>
      </c>
      <c r="G69" s="267">
        <v>40</v>
      </c>
      <c r="H69" s="279">
        <v>1.2</v>
      </c>
      <c r="I69" s="276">
        <v>2.4</v>
      </c>
      <c r="J69" s="276">
        <v>0.9</v>
      </c>
      <c r="K69" s="276">
        <v>1.9</v>
      </c>
      <c r="L69" s="276">
        <v>15</v>
      </c>
      <c r="M69" s="276">
        <v>30</v>
      </c>
      <c r="N69" s="276">
        <v>73.2</v>
      </c>
      <c r="O69" s="276">
        <v>146.4</v>
      </c>
    </row>
    <row r="70" spans="1:15" ht="15" customHeight="1" x14ac:dyDescent="0.55000000000000004">
      <c r="A70" s="412"/>
      <c r="B70" s="352"/>
      <c r="C70" s="252" t="s">
        <v>156</v>
      </c>
      <c r="D70" s="266">
        <v>20</v>
      </c>
      <c r="E70" s="266">
        <v>40</v>
      </c>
      <c r="F70" s="266">
        <v>20</v>
      </c>
      <c r="G70" s="267">
        <v>40</v>
      </c>
      <c r="H70" s="279">
        <v>1.1000000000000001</v>
      </c>
      <c r="I70" s="276">
        <v>2.2000000000000002</v>
      </c>
      <c r="J70" s="276">
        <v>1.3</v>
      </c>
      <c r="K70" s="276">
        <v>2.6</v>
      </c>
      <c r="L70" s="276">
        <v>7</v>
      </c>
      <c r="M70" s="276">
        <v>14</v>
      </c>
      <c r="N70" s="276">
        <v>42.2</v>
      </c>
      <c r="O70" s="276">
        <v>84.4</v>
      </c>
    </row>
    <row r="71" spans="1:15" ht="15" customHeight="1" x14ac:dyDescent="0.55000000000000004">
      <c r="A71" s="412"/>
      <c r="B71" s="352"/>
      <c r="C71" s="252" t="s">
        <v>464</v>
      </c>
      <c r="D71" s="266">
        <v>20</v>
      </c>
      <c r="E71" s="266">
        <v>40</v>
      </c>
      <c r="F71" s="266">
        <v>20</v>
      </c>
      <c r="G71" s="267">
        <v>40</v>
      </c>
      <c r="H71" s="279">
        <v>1.2</v>
      </c>
      <c r="I71" s="276">
        <v>2.4</v>
      </c>
      <c r="J71" s="276">
        <v>3.8</v>
      </c>
      <c r="K71" s="276">
        <v>7.5</v>
      </c>
      <c r="L71" s="276">
        <v>13.6</v>
      </c>
      <c r="M71" s="276">
        <v>27.2</v>
      </c>
      <c r="N71" s="276">
        <v>93.4</v>
      </c>
      <c r="O71" s="276">
        <v>186.8</v>
      </c>
    </row>
    <row r="72" spans="1:15" ht="15" customHeight="1" x14ac:dyDescent="0.55000000000000004">
      <c r="A72" s="412"/>
      <c r="B72" s="351" t="s">
        <v>353</v>
      </c>
      <c r="C72" s="365" t="s">
        <v>206</v>
      </c>
      <c r="D72" s="262">
        <v>189</v>
      </c>
      <c r="E72" s="262">
        <v>195.5</v>
      </c>
      <c r="F72" s="262">
        <v>189</v>
      </c>
      <c r="G72" s="262">
        <v>195.5</v>
      </c>
      <c r="H72" s="259">
        <f>(H73+H74+H75+H76)/4</f>
        <v>1.45</v>
      </c>
      <c r="I72" s="259">
        <f t="shared" ref="I72:O72" si="4">(I73+I74+I75+I76)/4</f>
        <v>1.5249999999999999</v>
      </c>
      <c r="J72" s="259">
        <f t="shared" si="4"/>
        <v>0.57499999999999996</v>
      </c>
      <c r="K72" s="259">
        <f t="shared" si="4"/>
        <v>0.60000000000000009</v>
      </c>
      <c r="L72" s="259">
        <f t="shared" si="4"/>
        <v>22.35</v>
      </c>
      <c r="M72" s="259">
        <f t="shared" si="4"/>
        <v>23.6</v>
      </c>
      <c r="N72" s="259">
        <f t="shared" si="4"/>
        <v>104.4</v>
      </c>
      <c r="O72" s="259">
        <f t="shared" si="4"/>
        <v>110.2</v>
      </c>
    </row>
    <row r="73" spans="1:15" ht="15" customHeight="1" x14ac:dyDescent="0.55000000000000004">
      <c r="A73" s="412"/>
      <c r="B73" s="381"/>
      <c r="C73" s="365" t="s">
        <v>460</v>
      </c>
      <c r="D73" s="262">
        <v>189</v>
      </c>
      <c r="E73" s="262">
        <v>195.5</v>
      </c>
      <c r="F73" s="262">
        <v>189</v>
      </c>
      <c r="G73" s="262">
        <v>195.5</v>
      </c>
      <c r="H73" s="613">
        <v>1.6</v>
      </c>
      <c r="I73" s="613">
        <v>1.7</v>
      </c>
      <c r="J73" s="613">
        <v>0.4</v>
      </c>
      <c r="K73" s="613">
        <v>0.4</v>
      </c>
      <c r="L73" s="326">
        <v>14.6</v>
      </c>
      <c r="M73" s="613">
        <v>15.4</v>
      </c>
      <c r="N73" s="614">
        <v>77.400000000000006</v>
      </c>
      <c r="O73" s="614">
        <v>81.7</v>
      </c>
    </row>
    <row r="74" spans="1:15" ht="15" customHeight="1" x14ac:dyDescent="0.55000000000000004">
      <c r="A74" s="412"/>
      <c r="B74" s="381"/>
      <c r="C74" s="365" t="s">
        <v>461</v>
      </c>
      <c r="D74" s="262">
        <v>189</v>
      </c>
      <c r="E74" s="262">
        <v>195.5</v>
      </c>
      <c r="F74" s="262">
        <v>189</v>
      </c>
      <c r="G74" s="262">
        <v>195.5</v>
      </c>
      <c r="H74" s="613">
        <v>2</v>
      </c>
      <c r="I74" s="613">
        <v>2.1</v>
      </c>
      <c r="J74" s="613">
        <v>0.6</v>
      </c>
      <c r="K74" s="613">
        <v>0.6</v>
      </c>
      <c r="L74" s="326">
        <v>36.4</v>
      </c>
      <c r="M74" s="613">
        <v>38.5</v>
      </c>
      <c r="N74" s="614">
        <v>160.19999999999999</v>
      </c>
      <c r="O74" s="614">
        <v>169.1</v>
      </c>
    </row>
    <row r="75" spans="1:15" ht="15" customHeight="1" x14ac:dyDescent="0.55000000000000004">
      <c r="A75" s="412"/>
      <c r="B75" s="381"/>
      <c r="C75" s="365" t="s">
        <v>462</v>
      </c>
      <c r="D75" s="262">
        <v>189</v>
      </c>
      <c r="E75" s="262">
        <v>195.5</v>
      </c>
      <c r="F75" s="262">
        <v>189</v>
      </c>
      <c r="G75" s="262">
        <v>195.5</v>
      </c>
      <c r="H75" s="613">
        <v>1.5</v>
      </c>
      <c r="I75" s="613">
        <v>1.5</v>
      </c>
      <c r="J75" s="613">
        <v>0.6</v>
      </c>
      <c r="K75" s="613">
        <v>0.6</v>
      </c>
      <c r="L75" s="326">
        <v>20.8</v>
      </c>
      <c r="M75" s="613">
        <v>21.9</v>
      </c>
      <c r="N75" s="614">
        <v>95.4</v>
      </c>
      <c r="O75" s="614">
        <v>100.7</v>
      </c>
    </row>
    <row r="76" spans="1:15" ht="15" customHeight="1" x14ac:dyDescent="0.55000000000000004">
      <c r="A76" s="412"/>
      <c r="B76" s="381"/>
      <c r="C76" s="365" t="s">
        <v>463</v>
      </c>
      <c r="D76" s="262">
        <v>189</v>
      </c>
      <c r="E76" s="262">
        <v>195.5</v>
      </c>
      <c r="F76" s="262">
        <v>189</v>
      </c>
      <c r="G76" s="262">
        <v>195.5</v>
      </c>
      <c r="H76" s="613">
        <v>0.7</v>
      </c>
      <c r="I76" s="613">
        <v>0.8</v>
      </c>
      <c r="J76" s="613">
        <v>0.7</v>
      </c>
      <c r="K76" s="613">
        <v>0.8</v>
      </c>
      <c r="L76" s="326">
        <v>17.600000000000001</v>
      </c>
      <c r="M76" s="613">
        <v>18.600000000000001</v>
      </c>
      <c r="N76" s="614">
        <v>84.6</v>
      </c>
      <c r="O76" s="614">
        <v>89.3</v>
      </c>
    </row>
    <row r="77" spans="1:15" ht="15" customHeight="1" x14ac:dyDescent="0.55000000000000004">
      <c r="A77" s="412"/>
      <c r="B77" s="353"/>
      <c r="C77" s="296" t="s">
        <v>21</v>
      </c>
      <c r="D77" s="118"/>
      <c r="E77" s="118"/>
      <c r="F77" s="292">
        <f>F58+F64+F72+F68+F54</f>
        <v>579</v>
      </c>
      <c r="G77" s="292">
        <f t="shared" ref="G77:O77" si="5">G58+G64+G72+G68+G54</f>
        <v>675.5</v>
      </c>
      <c r="H77" s="292">
        <f t="shared" si="5"/>
        <v>19.649999999999999</v>
      </c>
      <c r="I77" s="292">
        <f t="shared" si="5"/>
        <v>23.984999999999996</v>
      </c>
      <c r="J77" s="292">
        <f t="shared" si="5"/>
        <v>13.024999999999999</v>
      </c>
      <c r="K77" s="292">
        <f t="shared" si="5"/>
        <v>17.599999999999998</v>
      </c>
      <c r="L77" s="292">
        <f t="shared" si="5"/>
        <v>71.25</v>
      </c>
      <c r="M77" s="292">
        <f t="shared" si="5"/>
        <v>93.03</v>
      </c>
      <c r="N77" s="292">
        <f t="shared" si="5"/>
        <v>544.70000000000005</v>
      </c>
      <c r="O77" s="292">
        <f t="shared" si="5"/>
        <v>698.61999999999989</v>
      </c>
    </row>
    <row r="78" spans="1:15" ht="15" customHeight="1" x14ac:dyDescent="0.55000000000000004">
      <c r="A78" s="412"/>
      <c r="B78" s="412"/>
      <c r="C78" s="192" t="s">
        <v>26</v>
      </c>
      <c r="D78" s="118"/>
      <c r="E78" s="118"/>
      <c r="F78" s="292"/>
      <c r="G78" s="354"/>
      <c r="H78" s="189"/>
      <c r="I78" s="189"/>
      <c r="J78" s="189"/>
      <c r="K78" s="189"/>
      <c r="L78" s="189"/>
      <c r="M78" s="189"/>
      <c r="N78" s="189"/>
      <c r="O78" s="189"/>
    </row>
    <row r="79" spans="1:15" ht="15" customHeight="1" x14ac:dyDescent="0.55000000000000004">
      <c r="A79" s="412"/>
      <c r="B79" s="632" t="s">
        <v>353</v>
      </c>
      <c r="C79" s="192" t="s">
        <v>27</v>
      </c>
      <c r="D79" s="84">
        <v>23</v>
      </c>
      <c r="E79" s="84">
        <v>23</v>
      </c>
      <c r="F79" s="292">
        <v>23</v>
      </c>
      <c r="G79" s="292">
        <v>23</v>
      </c>
      <c r="H79" s="110">
        <v>1.56</v>
      </c>
      <c r="I79" s="110">
        <v>1.56</v>
      </c>
      <c r="J79" s="110">
        <v>0.19</v>
      </c>
      <c r="K79" s="110">
        <v>0.19</v>
      </c>
      <c r="L79" s="110">
        <v>11.59</v>
      </c>
      <c r="M79" s="110">
        <v>11.59</v>
      </c>
      <c r="N79" s="110">
        <v>54.38</v>
      </c>
      <c r="O79" s="110">
        <v>54.38</v>
      </c>
    </row>
    <row r="80" spans="1:15" ht="15" customHeight="1" x14ac:dyDescent="0.55000000000000004">
      <c r="A80" s="412"/>
      <c r="B80" s="634"/>
      <c r="C80" s="192" t="s">
        <v>28</v>
      </c>
      <c r="D80" s="84">
        <v>40</v>
      </c>
      <c r="E80" s="84">
        <v>50</v>
      </c>
      <c r="F80" s="258">
        <v>40</v>
      </c>
      <c r="G80" s="258">
        <v>50</v>
      </c>
      <c r="H80" s="110">
        <v>2.2200000000000002</v>
      </c>
      <c r="I80" s="110">
        <v>2.78</v>
      </c>
      <c r="J80" s="110">
        <v>0.45</v>
      </c>
      <c r="K80" s="110">
        <v>0.56000000000000005</v>
      </c>
      <c r="L80" s="110">
        <v>19.68</v>
      </c>
      <c r="M80" s="110">
        <v>24.6</v>
      </c>
      <c r="N80" s="110">
        <v>91.66</v>
      </c>
      <c r="O80" s="110">
        <v>114.58</v>
      </c>
    </row>
    <row r="81" spans="1:15" ht="15" customHeight="1" x14ac:dyDescent="0.55000000000000004">
      <c r="A81" s="412"/>
      <c r="B81" s="635"/>
      <c r="C81" s="192" t="s">
        <v>29</v>
      </c>
      <c r="D81" s="179">
        <v>3</v>
      </c>
      <c r="E81" s="179">
        <v>3</v>
      </c>
      <c r="F81" s="292">
        <v>3</v>
      </c>
      <c r="G81" s="292">
        <v>3</v>
      </c>
      <c r="H81" s="110"/>
      <c r="I81" s="110"/>
      <c r="J81" s="110"/>
      <c r="K81" s="110"/>
      <c r="L81" s="110"/>
      <c r="M81" s="110"/>
      <c r="N81" s="110"/>
      <c r="O81" s="110"/>
    </row>
    <row r="82" spans="1:15" ht="15" customHeight="1" x14ac:dyDescent="0.55000000000000004">
      <c r="A82" s="412"/>
      <c r="B82" s="382"/>
      <c r="C82" s="192" t="s">
        <v>21</v>
      </c>
      <c r="D82" s="84"/>
      <c r="E82" s="84"/>
      <c r="F82" s="292">
        <f>F79+F80+F81</f>
        <v>66</v>
      </c>
      <c r="G82" s="292">
        <f>G79+G80+G81</f>
        <v>76</v>
      </c>
      <c r="H82" s="263">
        <f>H79+H80</f>
        <v>3.7800000000000002</v>
      </c>
      <c r="I82" s="263">
        <f t="shared" ref="I82:O82" si="6">I79+I80</f>
        <v>4.34</v>
      </c>
      <c r="J82" s="263">
        <f t="shared" si="6"/>
        <v>0.64</v>
      </c>
      <c r="K82" s="263">
        <f t="shared" si="6"/>
        <v>0.75</v>
      </c>
      <c r="L82" s="263">
        <f t="shared" si="6"/>
        <v>31.27</v>
      </c>
      <c r="M82" s="263">
        <f t="shared" si="6"/>
        <v>36.19</v>
      </c>
      <c r="N82" s="263">
        <f t="shared" si="6"/>
        <v>146.04</v>
      </c>
      <c r="O82" s="263">
        <f t="shared" si="6"/>
        <v>168.96</v>
      </c>
    </row>
    <row r="83" spans="1:15" ht="15" customHeight="1" x14ac:dyDescent="0.55000000000000004">
      <c r="A83" s="412"/>
      <c r="B83" s="384"/>
      <c r="C83" s="192" t="s">
        <v>30</v>
      </c>
      <c r="D83" s="118"/>
      <c r="E83" s="118"/>
      <c r="F83" s="354">
        <f t="shared" ref="F83:O83" si="7">F17+F20+F52+F77+F82</f>
        <v>1655</v>
      </c>
      <c r="G83" s="354">
        <f t="shared" si="7"/>
        <v>2006.5</v>
      </c>
      <c r="H83" s="354">
        <f t="shared" si="7"/>
        <v>44.08</v>
      </c>
      <c r="I83" s="354">
        <f t="shared" si="7"/>
        <v>54.075000000000003</v>
      </c>
      <c r="J83" s="354">
        <f t="shared" si="7"/>
        <v>46.384999999999998</v>
      </c>
      <c r="K83" s="354">
        <f t="shared" si="7"/>
        <v>60.539999999999992</v>
      </c>
      <c r="L83" s="354">
        <f t="shared" si="7"/>
        <v>205.00000000000003</v>
      </c>
      <c r="M83" s="354">
        <f t="shared" si="7"/>
        <v>258.19</v>
      </c>
      <c r="N83" s="354">
        <f t="shared" si="7"/>
        <v>1468.48</v>
      </c>
      <c r="O83" s="354">
        <f t="shared" si="7"/>
        <v>1855.58</v>
      </c>
    </row>
    <row r="84" spans="1:15" ht="18.75" customHeight="1" x14ac:dyDescent="0.55000000000000004">
      <c r="A84" s="412"/>
      <c r="B84" s="384"/>
      <c r="C84" s="670" t="s">
        <v>396</v>
      </c>
      <c r="D84" s="670"/>
      <c r="E84" s="670"/>
      <c r="F84" s="670"/>
      <c r="G84" s="671"/>
      <c r="H84" s="353">
        <v>42</v>
      </c>
      <c r="I84" s="353">
        <v>54</v>
      </c>
      <c r="J84" s="353">
        <v>47</v>
      </c>
      <c r="K84" s="353">
        <v>60</v>
      </c>
      <c r="L84" s="353">
        <v>203</v>
      </c>
      <c r="M84" s="353">
        <v>261</v>
      </c>
      <c r="N84" s="353">
        <v>1400</v>
      </c>
      <c r="O84" s="353">
        <v>1800</v>
      </c>
    </row>
    <row r="85" spans="1:15" ht="20.25" customHeight="1" x14ac:dyDescent="0.55000000000000004">
      <c r="A85" s="412"/>
      <c r="B85" s="384"/>
      <c r="C85" s="324" t="s">
        <v>177</v>
      </c>
      <c r="D85" s="324"/>
      <c r="E85" s="324"/>
      <c r="F85" s="324"/>
      <c r="G85" s="325"/>
      <c r="H85" s="326">
        <f>H83*100/H84</f>
        <v>104.95238095238095</v>
      </c>
      <c r="I85" s="326">
        <f t="shared" ref="I85:O85" si="8">I83*100/I84</f>
        <v>100.13888888888889</v>
      </c>
      <c r="J85" s="326">
        <f t="shared" si="8"/>
        <v>98.691489361702125</v>
      </c>
      <c r="K85" s="326">
        <f t="shared" si="8"/>
        <v>100.89999999999999</v>
      </c>
      <c r="L85" s="326">
        <f t="shared" si="8"/>
        <v>100.98522167487687</v>
      </c>
      <c r="M85" s="326">
        <f t="shared" si="8"/>
        <v>98.923371647509583</v>
      </c>
      <c r="N85" s="326">
        <f t="shared" si="8"/>
        <v>104.89142857142858</v>
      </c>
      <c r="O85" s="326">
        <f t="shared" si="8"/>
        <v>103.08777777777777</v>
      </c>
    </row>
    <row r="86" spans="1:15" ht="21.75" customHeight="1" x14ac:dyDescent="0.55000000000000004">
      <c r="A86" s="412"/>
      <c r="B86" s="384"/>
      <c r="C86" s="672" t="s">
        <v>384</v>
      </c>
      <c r="D86" s="672"/>
      <c r="E86" s="672"/>
      <c r="F86" s="672"/>
      <c r="G86" s="673"/>
      <c r="H86" s="311">
        <f>H85-100</f>
        <v>4.952380952380949</v>
      </c>
      <c r="I86" s="311">
        <f t="shared" ref="I86:O86" si="9">I85-100</f>
        <v>0.13888888888888573</v>
      </c>
      <c r="J86" s="311">
        <f t="shared" si="9"/>
        <v>-1.3085106382978751</v>
      </c>
      <c r="K86" s="311">
        <f t="shared" si="9"/>
        <v>0.89999999999999147</v>
      </c>
      <c r="L86" s="311">
        <f t="shared" si="9"/>
        <v>0.98522167487686829</v>
      </c>
      <c r="M86" s="311">
        <f t="shared" si="9"/>
        <v>-1.0766283524904168</v>
      </c>
      <c r="N86" s="311">
        <f t="shared" si="9"/>
        <v>4.8914285714285768</v>
      </c>
      <c r="O86" s="311">
        <f t="shared" si="9"/>
        <v>3.0877777777777737</v>
      </c>
    </row>
    <row r="87" spans="1:15" ht="15.95" customHeight="1" x14ac:dyDescent="0.55000000000000004">
      <c r="A87" s="412"/>
      <c r="B87" s="384"/>
      <c r="C87" s="155" t="s">
        <v>397</v>
      </c>
      <c r="D87" s="695" t="s">
        <v>406</v>
      </c>
      <c r="E87" s="696"/>
      <c r="F87" s="696"/>
      <c r="G87" s="697"/>
      <c r="H87" s="560"/>
      <c r="I87" s="561"/>
      <c r="J87" s="561"/>
      <c r="K87" s="561"/>
      <c r="L87" s="674" t="s">
        <v>407</v>
      </c>
      <c r="M87" s="675"/>
      <c r="N87" s="675"/>
      <c r="O87" s="676"/>
    </row>
    <row r="88" spans="1:15" ht="26.25" customHeight="1" x14ac:dyDescent="0.55000000000000004">
      <c r="A88" s="412"/>
      <c r="B88" s="384"/>
      <c r="C88" s="334" t="s">
        <v>164</v>
      </c>
      <c r="D88" s="335" t="s">
        <v>400</v>
      </c>
      <c r="E88" s="335" t="s">
        <v>401</v>
      </c>
      <c r="F88" s="336">
        <f>F17</f>
        <v>380</v>
      </c>
      <c r="G88" s="336">
        <f>G17</f>
        <v>455</v>
      </c>
      <c r="H88" s="337"/>
      <c r="I88" s="337"/>
      <c r="J88" s="337"/>
      <c r="K88" s="337"/>
      <c r="L88" s="335" t="s">
        <v>408</v>
      </c>
      <c r="M88" s="335" t="s">
        <v>409</v>
      </c>
      <c r="N88" s="336">
        <f>N17</f>
        <v>335.4</v>
      </c>
      <c r="O88" s="336">
        <f>O17</f>
        <v>464.5</v>
      </c>
    </row>
    <row r="89" spans="1:15" ht="20.25" customHeight="1" x14ac:dyDescent="0.55000000000000004">
      <c r="A89" s="412"/>
      <c r="B89" s="384"/>
      <c r="C89" s="334" t="s">
        <v>398</v>
      </c>
      <c r="D89" s="335" t="s">
        <v>402</v>
      </c>
      <c r="E89" s="335" t="s">
        <v>402</v>
      </c>
      <c r="F89" s="336">
        <f>F20</f>
        <v>150</v>
      </c>
      <c r="G89" s="336">
        <f>G20</f>
        <v>180</v>
      </c>
      <c r="H89" s="337"/>
      <c r="I89" s="337"/>
      <c r="J89" s="337"/>
      <c r="K89" s="337"/>
      <c r="L89" s="335" t="s">
        <v>411</v>
      </c>
      <c r="M89" s="335" t="s">
        <v>410</v>
      </c>
      <c r="N89" s="336">
        <f>N20</f>
        <v>94.5</v>
      </c>
      <c r="O89" s="336">
        <f>O20</f>
        <v>113.4</v>
      </c>
    </row>
    <row r="90" spans="1:15" ht="26.25" customHeight="1" x14ac:dyDescent="0.55000000000000004">
      <c r="A90" s="412"/>
      <c r="B90" s="384"/>
      <c r="C90" s="334" t="s">
        <v>166</v>
      </c>
      <c r="D90" s="335" t="s">
        <v>403</v>
      </c>
      <c r="E90" s="335" t="s">
        <v>404</v>
      </c>
      <c r="F90" s="336">
        <f>F52</f>
        <v>480</v>
      </c>
      <c r="G90" s="336">
        <f>G52</f>
        <v>620</v>
      </c>
      <c r="H90" s="337"/>
      <c r="I90" s="337"/>
      <c r="J90" s="337"/>
      <c r="K90" s="337"/>
      <c r="L90" s="335" t="s">
        <v>413</v>
      </c>
      <c r="M90" s="335" t="s">
        <v>414</v>
      </c>
      <c r="N90" s="336">
        <f>N52</f>
        <v>347.84000000000003</v>
      </c>
      <c r="O90" s="336">
        <f>O52</f>
        <v>410.09999999999997</v>
      </c>
    </row>
    <row r="91" spans="1:15" ht="24" customHeight="1" x14ac:dyDescent="0.55000000000000004">
      <c r="A91" s="412"/>
      <c r="B91" s="384"/>
      <c r="C91" s="334" t="s">
        <v>399</v>
      </c>
      <c r="D91" s="335" t="s">
        <v>401</v>
      </c>
      <c r="E91" s="335" t="s">
        <v>405</v>
      </c>
      <c r="F91" s="336">
        <f>F77</f>
        <v>579</v>
      </c>
      <c r="G91" s="336">
        <f>G77</f>
        <v>675.5</v>
      </c>
      <c r="H91" s="156"/>
      <c r="I91" s="156"/>
      <c r="J91" s="156"/>
      <c r="K91" s="156"/>
      <c r="L91" s="335" t="s">
        <v>412</v>
      </c>
      <c r="M91" s="335" t="s">
        <v>415</v>
      </c>
      <c r="N91" s="336">
        <f>N77+N82</f>
        <v>690.74</v>
      </c>
      <c r="O91" s="336">
        <f>O77+O82</f>
        <v>867.57999999999993</v>
      </c>
    </row>
    <row r="92" spans="1:15" ht="26.25" customHeight="1" thickBot="1" x14ac:dyDescent="0.6">
      <c r="A92" s="412"/>
      <c r="B92" s="574"/>
      <c r="C92" s="659" t="s">
        <v>473</v>
      </c>
      <c r="D92" s="338"/>
      <c r="E92" s="338"/>
      <c r="F92" s="339">
        <f>F83</f>
        <v>1655</v>
      </c>
      <c r="G92" s="339">
        <f>G83</f>
        <v>2006.5</v>
      </c>
      <c r="H92" s="337"/>
      <c r="I92" s="337"/>
      <c r="J92" s="337"/>
      <c r="K92" s="337"/>
      <c r="L92" s="335" t="s">
        <v>474</v>
      </c>
      <c r="M92" s="335" t="s">
        <v>475</v>
      </c>
      <c r="N92" s="340">
        <f>N83</f>
        <v>1468.48</v>
      </c>
      <c r="O92" s="340">
        <f>O83</f>
        <v>1855.58</v>
      </c>
    </row>
    <row r="93" spans="1:15" ht="26.25" customHeight="1" thickBot="1" x14ac:dyDescent="0.6">
      <c r="A93" s="412"/>
      <c r="B93" s="575"/>
      <c r="C93" s="660"/>
      <c r="D93" s="661" t="s">
        <v>384</v>
      </c>
      <c r="E93" s="662"/>
      <c r="F93" s="662"/>
      <c r="G93" s="662"/>
      <c r="H93" s="662"/>
      <c r="I93" s="662"/>
      <c r="J93" s="662"/>
      <c r="K93" s="663"/>
      <c r="L93" s="337"/>
      <c r="M93" s="337"/>
      <c r="N93" s="341">
        <f>N86</f>
        <v>4.8914285714285768</v>
      </c>
      <c r="O93" s="341">
        <f>O86</f>
        <v>3.0877777777777737</v>
      </c>
    </row>
    <row r="94" spans="1:15" ht="26.25" customHeight="1" x14ac:dyDescent="0.55000000000000004"/>
  </sheetData>
  <mergeCells count="17">
    <mergeCell ref="C92:C93"/>
    <mergeCell ref="D93:K93"/>
    <mergeCell ref="C84:G84"/>
    <mergeCell ref="C86:G86"/>
    <mergeCell ref="D87:G87"/>
    <mergeCell ref="L87:O87"/>
    <mergeCell ref="D29:D30"/>
    <mergeCell ref="E29:E30"/>
    <mergeCell ref="B79:B81"/>
    <mergeCell ref="H4:I4"/>
    <mergeCell ref="J4:K4"/>
    <mergeCell ref="L4:M4"/>
    <mergeCell ref="B2:B4"/>
    <mergeCell ref="C2:C4"/>
    <mergeCell ref="H2:M3"/>
    <mergeCell ref="D2:G3"/>
    <mergeCell ref="N2:O4"/>
  </mergeCells>
  <phoneticPr fontId="35" type="noConversion"/>
  <pageMargins left="0" right="0" top="0" bottom="0" header="0" footer="0"/>
  <pageSetup paperSize="9" scale="56" fitToHeight="0" orientation="portrait" r:id="rId1"/>
  <colBreaks count="1" manualBreakCount="1">
    <brk id="16" min="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15"/>
  <sheetViews>
    <sheetView view="pageBreakPreview" topLeftCell="A68" zoomScaleNormal="100" zoomScaleSheetLayoutView="100" workbookViewId="0">
      <selection activeCell="G89" sqref="G89"/>
    </sheetView>
  </sheetViews>
  <sheetFormatPr defaultRowHeight="38.25" x14ac:dyDescent="0.55000000000000004"/>
  <cols>
    <col min="1" max="1" width="14.7109375" style="5" customWidth="1"/>
    <col min="2" max="2" width="53.7109375" style="1" customWidth="1"/>
    <col min="3" max="14" width="8.7109375" style="1" customWidth="1"/>
    <col min="15" max="16384" width="9.140625" style="1"/>
  </cols>
  <sheetData>
    <row r="1" spans="1:14" ht="15" customHeight="1" x14ac:dyDescent="0.55000000000000004">
      <c r="A1" s="717" t="s">
        <v>90</v>
      </c>
      <c r="B1" s="647" t="s">
        <v>527</v>
      </c>
      <c r="C1" s="678" t="s">
        <v>168</v>
      </c>
      <c r="D1" s="709"/>
      <c r="E1" s="710"/>
      <c r="F1" s="711"/>
      <c r="G1" s="686" t="s">
        <v>0</v>
      </c>
      <c r="H1" s="686"/>
      <c r="I1" s="686"/>
      <c r="J1" s="686"/>
      <c r="K1" s="686"/>
      <c r="L1" s="686"/>
      <c r="M1" s="678" t="s">
        <v>175</v>
      </c>
      <c r="N1" s="679"/>
    </row>
    <row r="2" spans="1:14" ht="38.25" hidden="1" customHeight="1" x14ac:dyDescent="0.55000000000000004">
      <c r="A2" s="718"/>
      <c r="B2" s="648"/>
      <c r="C2" s="712"/>
      <c r="D2" s="713"/>
      <c r="E2" s="714"/>
      <c r="F2" s="683"/>
      <c r="G2" s="686"/>
      <c r="H2" s="686"/>
      <c r="I2" s="686"/>
      <c r="J2" s="686"/>
      <c r="K2" s="686"/>
      <c r="L2" s="686"/>
      <c r="M2" s="680"/>
      <c r="N2" s="681"/>
    </row>
    <row r="3" spans="1:14" ht="33" customHeight="1" x14ac:dyDescent="0.55000000000000004">
      <c r="A3" s="719"/>
      <c r="B3" s="649"/>
      <c r="C3" s="579" t="s">
        <v>1</v>
      </c>
      <c r="D3" s="579" t="s">
        <v>2</v>
      </c>
      <c r="E3" s="579" t="s">
        <v>1</v>
      </c>
      <c r="F3" s="579" t="s">
        <v>2</v>
      </c>
      <c r="G3" s="684" t="s">
        <v>139</v>
      </c>
      <c r="H3" s="684"/>
      <c r="I3" s="684" t="s">
        <v>4</v>
      </c>
      <c r="J3" s="686"/>
      <c r="K3" s="686" t="s">
        <v>3</v>
      </c>
      <c r="L3" s="686"/>
      <c r="M3" s="682"/>
      <c r="N3" s="683"/>
    </row>
    <row r="4" spans="1:14" ht="15" customHeight="1" x14ac:dyDescent="0.55000000000000004">
      <c r="A4" s="216"/>
      <c r="B4" s="300" t="s">
        <v>5</v>
      </c>
      <c r="C4" s="300" t="s">
        <v>135</v>
      </c>
      <c r="D4" s="300" t="s">
        <v>136</v>
      </c>
      <c r="E4" s="300" t="s">
        <v>137</v>
      </c>
      <c r="F4" s="300" t="s">
        <v>137</v>
      </c>
      <c r="G4" s="300" t="s">
        <v>1</v>
      </c>
      <c r="H4" s="300" t="s">
        <v>2</v>
      </c>
      <c r="I4" s="300" t="s">
        <v>1</v>
      </c>
      <c r="J4" s="300" t="s">
        <v>2</v>
      </c>
      <c r="K4" s="300" t="s">
        <v>1</v>
      </c>
      <c r="L4" s="300" t="s">
        <v>2</v>
      </c>
      <c r="M4" s="300" t="s">
        <v>1</v>
      </c>
      <c r="N4" s="300" t="s">
        <v>2</v>
      </c>
    </row>
    <row r="5" spans="1:14" ht="15" customHeight="1" x14ac:dyDescent="0.55000000000000004">
      <c r="A5" s="352" t="s">
        <v>111</v>
      </c>
      <c r="B5" s="319" t="s">
        <v>201</v>
      </c>
      <c r="C5" s="266"/>
      <c r="D5" s="266"/>
      <c r="E5" s="266">
        <v>164</v>
      </c>
      <c r="F5" s="266">
        <v>184</v>
      </c>
      <c r="G5" s="165">
        <v>10.5</v>
      </c>
      <c r="H5" s="165">
        <v>11.78</v>
      </c>
      <c r="I5" s="165">
        <v>7.92</v>
      </c>
      <c r="J5" s="165">
        <v>8.85</v>
      </c>
      <c r="K5" s="165">
        <v>3.9</v>
      </c>
      <c r="L5" s="165">
        <v>3.4</v>
      </c>
      <c r="M5" s="165">
        <v>130.5</v>
      </c>
      <c r="N5" s="165">
        <v>163.1</v>
      </c>
    </row>
    <row r="6" spans="1:14" ht="15" customHeight="1" x14ac:dyDescent="0.55000000000000004">
      <c r="A6" s="353"/>
      <c r="B6" s="90" t="s">
        <v>305</v>
      </c>
      <c r="C6" s="156">
        <v>119.05</v>
      </c>
      <c r="D6" s="600">
        <v>119.05</v>
      </c>
      <c r="E6" s="266">
        <v>100</v>
      </c>
      <c r="F6" s="266">
        <v>100</v>
      </c>
      <c r="G6" s="165"/>
      <c r="H6" s="165"/>
      <c r="I6" s="165"/>
      <c r="J6" s="165"/>
      <c r="K6" s="165"/>
      <c r="L6" s="165"/>
      <c r="M6" s="165"/>
      <c r="N6" s="165"/>
    </row>
    <row r="7" spans="1:14" ht="15" customHeight="1" x14ac:dyDescent="0.55000000000000004">
      <c r="A7" s="353"/>
      <c r="B7" s="90" t="s">
        <v>11</v>
      </c>
      <c r="C7" s="134">
        <v>4</v>
      </c>
      <c r="D7" s="601">
        <v>4</v>
      </c>
      <c r="E7" s="266">
        <v>4</v>
      </c>
      <c r="F7" s="266">
        <v>4</v>
      </c>
      <c r="G7" s="165"/>
      <c r="H7" s="165"/>
      <c r="I7" s="165"/>
      <c r="J7" s="165"/>
      <c r="K7" s="165"/>
      <c r="L7" s="165"/>
      <c r="M7" s="165"/>
      <c r="N7" s="165"/>
    </row>
    <row r="8" spans="1:14" ht="15" customHeight="1" thickBot="1" x14ac:dyDescent="0.6">
      <c r="A8" s="353"/>
      <c r="B8" s="90" t="s">
        <v>23</v>
      </c>
      <c r="C8" s="134">
        <v>60</v>
      </c>
      <c r="D8" s="601">
        <v>80</v>
      </c>
      <c r="E8" s="134">
        <v>60</v>
      </c>
      <c r="F8" s="601">
        <v>80</v>
      </c>
      <c r="G8" s="165"/>
      <c r="H8" s="165"/>
      <c r="I8" s="165"/>
      <c r="J8" s="165"/>
      <c r="K8" s="165"/>
      <c r="L8" s="165"/>
      <c r="M8" s="165"/>
      <c r="N8" s="165"/>
    </row>
    <row r="9" spans="1:14" ht="15" customHeight="1" thickBot="1" x14ac:dyDescent="0.6">
      <c r="A9" s="353" t="s">
        <v>100</v>
      </c>
      <c r="B9" s="296" t="s">
        <v>155</v>
      </c>
      <c r="C9" s="37"/>
      <c r="D9" s="37"/>
      <c r="E9" s="292">
        <v>150</v>
      </c>
      <c r="F9" s="292">
        <v>180</v>
      </c>
      <c r="G9" s="218">
        <v>3.3</v>
      </c>
      <c r="H9" s="218">
        <v>4.5</v>
      </c>
      <c r="I9" s="218">
        <v>1.2</v>
      </c>
      <c r="J9" s="218">
        <v>1.7</v>
      </c>
      <c r="K9" s="218">
        <v>4.7</v>
      </c>
      <c r="L9" s="218">
        <v>6.5</v>
      </c>
      <c r="M9" s="299">
        <v>45.6</v>
      </c>
      <c r="N9" s="299">
        <v>62.7</v>
      </c>
    </row>
    <row r="10" spans="1:14" ht="15" customHeight="1" thickBot="1" x14ac:dyDescent="0.6">
      <c r="A10" s="353"/>
      <c r="B10" s="300" t="s">
        <v>304</v>
      </c>
      <c r="C10" s="37">
        <v>150</v>
      </c>
      <c r="D10" s="37">
        <v>180</v>
      </c>
      <c r="E10" s="292">
        <v>150</v>
      </c>
      <c r="F10" s="292">
        <v>180</v>
      </c>
      <c r="G10" s="304"/>
      <c r="H10" s="304"/>
      <c r="I10" s="304"/>
      <c r="J10" s="304"/>
      <c r="K10" s="304"/>
      <c r="L10" s="304"/>
      <c r="M10" s="306"/>
      <c r="N10" s="304"/>
    </row>
    <row r="11" spans="1:14" ht="15" customHeight="1" x14ac:dyDescent="0.55000000000000004">
      <c r="A11" s="352" t="s">
        <v>92</v>
      </c>
      <c r="B11" s="296" t="s">
        <v>44</v>
      </c>
      <c r="C11" s="292"/>
      <c r="D11" s="292"/>
      <c r="E11" s="354">
        <v>36</v>
      </c>
      <c r="F11" s="354">
        <v>58</v>
      </c>
      <c r="G11" s="101">
        <v>1.2</v>
      </c>
      <c r="H11" s="101">
        <v>1.92</v>
      </c>
      <c r="I11" s="101">
        <v>8.3000000000000007</v>
      </c>
      <c r="J11" s="101">
        <v>13.8</v>
      </c>
      <c r="K11" s="101">
        <v>7.75</v>
      </c>
      <c r="L11" s="101">
        <v>12.4</v>
      </c>
      <c r="M11" s="101">
        <v>59.9</v>
      </c>
      <c r="N11" s="101">
        <v>149.69999999999999</v>
      </c>
    </row>
    <row r="12" spans="1:14" ht="15" customHeight="1" x14ac:dyDescent="0.55000000000000004">
      <c r="A12" s="355"/>
      <c r="B12" s="102" t="s">
        <v>11</v>
      </c>
      <c r="C12" s="118">
        <v>6</v>
      </c>
      <c r="D12" s="118">
        <v>8</v>
      </c>
      <c r="E12" s="118">
        <v>6</v>
      </c>
      <c r="F12" s="118">
        <v>8</v>
      </c>
      <c r="G12" s="189"/>
      <c r="H12" s="189"/>
      <c r="I12" s="189"/>
      <c r="J12" s="189"/>
      <c r="K12" s="189"/>
      <c r="L12" s="189"/>
      <c r="M12" s="189"/>
      <c r="N12" s="189"/>
    </row>
    <row r="13" spans="1:14" ht="15" customHeight="1" x14ac:dyDescent="0.55000000000000004">
      <c r="A13" s="355"/>
      <c r="B13" s="102" t="s">
        <v>12</v>
      </c>
      <c r="C13" s="118">
        <v>30</v>
      </c>
      <c r="D13" s="118">
        <v>50</v>
      </c>
      <c r="E13" s="118">
        <v>30</v>
      </c>
      <c r="F13" s="118">
        <v>50</v>
      </c>
      <c r="G13" s="189"/>
      <c r="H13" s="189"/>
      <c r="I13" s="189"/>
      <c r="J13" s="189"/>
      <c r="K13" s="189"/>
      <c r="L13" s="189"/>
      <c r="M13" s="189"/>
      <c r="N13" s="189"/>
    </row>
    <row r="14" spans="1:14" ht="15" customHeight="1" x14ac:dyDescent="0.55000000000000004">
      <c r="A14" s="353"/>
      <c r="B14" s="296" t="s">
        <v>21</v>
      </c>
      <c r="C14" s="262"/>
      <c r="D14" s="262"/>
      <c r="E14" s="263">
        <f>E5+E9+E11</f>
        <v>350</v>
      </c>
      <c r="F14" s="263">
        <f t="shared" ref="F14" si="0">F5+F9+F11</f>
        <v>422</v>
      </c>
      <c r="G14" s="263">
        <f>G9+G11+G5</f>
        <v>15</v>
      </c>
      <c r="H14" s="263">
        <f t="shared" ref="H14" si="1">H9+H11+H5</f>
        <v>18.2</v>
      </c>
      <c r="I14" s="263">
        <f>I5+I9+I11</f>
        <v>17.420000000000002</v>
      </c>
      <c r="J14" s="263">
        <f t="shared" ref="J14:N14" si="2">J5+J9+J11</f>
        <v>24.35</v>
      </c>
      <c r="K14" s="263">
        <f t="shared" si="2"/>
        <v>16.350000000000001</v>
      </c>
      <c r="L14" s="263">
        <f t="shared" si="2"/>
        <v>22.3</v>
      </c>
      <c r="M14" s="263">
        <f t="shared" si="2"/>
        <v>236</v>
      </c>
      <c r="N14" s="263">
        <f t="shared" si="2"/>
        <v>375.5</v>
      </c>
    </row>
    <row r="15" spans="1:14" ht="15" customHeight="1" thickBot="1" x14ac:dyDescent="0.6">
      <c r="A15" s="353"/>
      <c r="B15" s="155" t="s">
        <v>13</v>
      </c>
      <c r="C15" s="263"/>
      <c r="D15" s="263"/>
      <c r="E15" s="263"/>
      <c r="F15" s="263"/>
      <c r="G15" s="110"/>
      <c r="H15" s="110"/>
      <c r="I15" s="110"/>
      <c r="J15" s="110"/>
      <c r="K15" s="110"/>
      <c r="L15" s="110"/>
      <c r="M15" s="110"/>
      <c r="N15" s="110"/>
    </row>
    <row r="16" spans="1:14" ht="15" customHeight="1" thickBot="1" x14ac:dyDescent="0.6">
      <c r="A16" s="353" t="s">
        <v>294</v>
      </c>
      <c r="B16" s="314" t="s">
        <v>14</v>
      </c>
      <c r="C16" s="84">
        <v>200</v>
      </c>
      <c r="D16" s="84">
        <v>200</v>
      </c>
      <c r="E16" s="311">
        <v>200</v>
      </c>
      <c r="F16" s="311">
        <v>200</v>
      </c>
      <c r="G16" s="218">
        <f>(G17+G18+G19)/3</f>
        <v>0.56666666666666676</v>
      </c>
      <c r="H16" s="218">
        <f t="shared" ref="H16:N16" si="3">(H17+H18+H19)/3</f>
        <v>0.56666666666666676</v>
      </c>
      <c r="I16" s="218">
        <f t="shared" si="3"/>
        <v>0.13333333333333333</v>
      </c>
      <c r="J16" s="218">
        <f t="shared" si="3"/>
        <v>0.13333333333333333</v>
      </c>
      <c r="K16" s="218">
        <f t="shared" si="3"/>
        <v>17.866666666666664</v>
      </c>
      <c r="L16" s="218">
        <f t="shared" si="3"/>
        <v>17.866666666666664</v>
      </c>
      <c r="M16" s="218">
        <f t="shared" si="3"/>
        <v>75.666666666666671</v>
      </c>
      <c r="N16" s="218">
        <f t="shared" si="3"/>
        <v>75.666666666666671</v>
      </c>
    </row>
    <row r="17" spans="1:14" ht="15" customHeight="1" thickBot="1" x14ac:dyDescent="0.6">
      <c r="A17" s="353"/>
      <c r="B17" s="314" t="s">
        <v>465</v>
      </c>
      <c r="C17" s="84">
        <v>200</v>
      </c>
      <c r="D17" s="84">
        <v>200</v>
      </c>
      <c r="E17" s="311">
        <v>200</v>
      </c>
      <c r="F17" s="311">
        <v>200</v>
      </c>
      <c r="G17" s="356">
        <v>0.3</v>
      </c>
      <c r="H17" s="356">
        <v>0.3</v>
      </c>
      <c r="I17" s="356">
        <v>0</v>
      </c>
      <c r="J17" s="356">
        <v>0</v>
      </c>
      <c r="K17" s="356">
        <v>16.5</v>
      </c>
      <c r="L17" s="356">
        <v>16.5</v>
      </c>
      <c r="M17" s="356">
        <v>68</v>
      </c>
      <c r="N17" s="356">
        <v>68</v>
      </c>
    </row>
    <row r="18" spans="1:14" ht="15" customHeight="1" x14ac:dyDescent="0.55000000000000004">
      <c r="A18" s="353"/>
      <c r="B18" s="314" t="s">
        <v>466</v>
      </c>
      <c r="C18" s="84">
        <v>200</v>
      </c>
      <c r="D18" s="84">
        <v>200</v>
      </c>
      <c r="E18" s="311">
        <v>200</v>
      </c>
      <c r="F18" s="311">
        <v>200</v>
      </c>
      <c r="G18" s="356">
        <v>0.8</v>
      </c>
      <c r="H18" s="356">
        <v>0.8</v>
      </c>
      <c r="I18" s="356">
        <v>0.2</v>
      </c>
      <c r="J18" s="356">
        <v>0.2</v>
      </c>
      <c r="K18" s="356">
        <v>15.2</v>
      </c>
      <c r="L18" s="356">
        <v>15.2</v>
      </c>
      <c r="M18" s="356">
        <v>69</v>
      </c>
      <c r="N18" s="356">
        <v>69</v>
      </c>
    </row>
    <row r="19" spans="1:14" ht="15" customHeight="1" x14ac:dyDescent="0.55000000000000004">
      <c r="A19" s="353"/>
      <c r="B19" s="314" t="s">
        <v>467</v>
      </c>
      <c r="C19" s="84">
        <v>200</v>
      </c>
      <c r="D19" s="84">
        <v>200</v>
      </c>
      <c r="E19" s="311">
        <v>200</v>
      </c>
      <c r="F19" s="311">
        <v>200</v>
      </c>
      <c r="G19" s="276">
        <v>0.6</v>
      </c>
      <c r="H19" s="276">
        <v>0.6</v>
      </c>
      <c r="I19" s="276">
        <v>0.2</v>
      </c>
      <c r="J19" s="276">
        <v>0.2</v>
      </c>
      <c r="K19" s="276">
        <v>21.9</v>
      </c>
      <c r="L19" s="276">
        <v>21.9</v>
      </c>
      <c r="M19" s="276">
        <v>90</v>
      </c>
      <c r="N19" s="276">
        <v>90</v>
      </c>
    </row>
    <row r="20" spans="1:14" ht="15" customHeight="1" x14ac:dyDescent="0.55000000000000004">
      <c r="A20" s="352"/>
      <c r="B20" s="296" t="s">
        <v>21</v>
      </c>
      <c r="C20" s="118"/>
      <c r="D20" s="118"/>
      <c r="E20" s="292">
        <v>200</v>
      </c>
      <c r="F20" s="292">
        <v>200</v>
      </c>
      <c r="G20" s="110">
        <f>G16</f>
        <v>0.56666666666666676</v>
      </c>
      <c r="H20" s="110">
        <f t="shared" ref="H20:N20" si="4">H16</f>
        <v>0.56666666666666676</v>
      </c>
      <c r="I20" s="110">
        <f t="shared" si="4"/>
        <v>0.13333333333333333</v>
      </c>
      <c r="J20" s="110">
        <f t="shared" si="4"/>
        <v>0.13333333333333333</v>
      </c>
      <c r="K20" s="110">
        <f t="shared" si="4"/>
        <v>17.866666666666664</v>
      </c>
      <c r="L20" s="110">
        <f t="shared" si="4"/>
        <v>17.866666666666664</v>
      </c>
      <c r="M20" s="110">
        <f t="shared" si="4"/>
        <v>75.666666666666671</v>
      </c>
      <c r="N20" s="110">
        <f t="shared" si="4"/>
        <v>75.666666666666671</v>
      </c>
    </row>
    <row r="21" spans="1:14" ht="15" customHeight="1" x14ac:dyDescent="0.55000000000000004">
      <c r="A21" s="353"/>
      <c r="B21" s="155" t="s">
        <v>15</v>
      </c>
      <c r="C21" s="263"/>
      <c r="D21" s="263"/>
      <c r="E21" s="263"/>
      <c r="F21" s="263"/>
      <c r="G21" s="110"/>
      <c r="H21" s="110"/>
      <c r="I21" s="110"/>
      <c r="J21" s="110"/>
      <c r="K21" s="110"/>
      <c r="L21" s="110"/>
      <c r="M21" s="110"/>
      <c r="N21" s="110"/>
    </row>
    <row r="22" spans="1:14" ht="15" customHeight="1" x14ac:dyDescent="0.55000000000000004">
      <c r="A22" s="352" t="s">
        <v>499</v>
      </c>
      <c r="B22" s="192" t="s">
        <v>339</v>
      </c>
      <c r="C22" s="262"/>
      <c r="D22" s="262"/>
      <c r="E22" s="258">
        <v>150</v>
      </c>
      <c r="F22" s="258">
        <v>180</v>
      </c>
      <c r="G22" s="189">
        <v>1.9</v>
      </c>
      <c r="H22" s="189">
        <v>2.2799999999999998</v>
      </c>
      <c r="I22" s="189">
        <v>2.9</v>
      </c>
      <c r="J22" s="189">
        <v>3.49</v>
      </c>
      <c r="K22" s="110">
        <v>2.7</v>
      </c>
      <c r="L22" s="110">
        <v>4.3</v>
      </c>
      <c r="M22" s="165">
        <v>30.8</v>
      </c>
      <c r="N22" s="165">
        <v>49.3</v>
      </c>
    </row>
    <row r="23" spans="1:14" ht="15" customHeight="1" x14ac:dyDescent="0.55000000000000004">
      <c r="A23" s="352"/>
      <c r="B23" s="186" t="s">
        <v>184</v>
      </c>
      <c r="C23" s="84">
        <v>29.25</v>
      </c>
      <c r="D23" s="84">
        <v>33.75</v>
      </c>
      <c r="E23" s="84">
        <v>26.91</v>
      </c>
      <c r="F23" s="84">
        <v>31.05</v>
      </c>
      <c r="G23" s="110"/>
      <c r="H23" s="110"/>
      <c r="I23" s="110"/>
      <c r="J23" s="110"/>
      <c r="K23" s="110"/>
      <c r="L23" s="110"/>
      <c r="M23" s="110"/>
      <c r="N23" s="110"/>
    </row>
    <row r="24" spans="1:14" ht="15" customHeight="1" x14ac:dyDescent="0.55000000000000004">
      <c r="A24" s="353"/>
      <c r="B24" s="119" t="s">
        <v>180</v>
      </c>
      <c r="C24" s="235">
        <v>26.25</v>
      </c>
      <c r="D24" s="236">
        <v>30</v>
      </c>
      <c r="E24" s="237">
        <v>24.15</v>
      </c>
      <c r="F24" s="237">
        <v>27.6</v>
      </c>
      <c r="G24" s="101"/>
      <c r="H24" s="101"/>
      <c r="I24" s="110"/>
      <c r="J24" s="110"/>
      <c r="K24" s="110"/>
      <c r="L24" s="110"/>
      <c r="M24" s="110"/>
      <c r="N24" s="110"/>
    </row>
    <row r="25" spans="1:14" ht="15" customHeight="1" x14ac:dyDescent="0.55000000000000004">
      <c r="A25" s="353"/>
      <c r="B25" s="97" t="s">
        <v>178</v>
      </c>
      <c r="C25" s="84">
        <v>3.2</v>
      </c>
      <c r="D25" s="84">
        <v>4</v>
      </c>
      <c r="E25" s="84">
        <v>2.94</v>
      </c>
      <c r="F25" s="84">
        <v>3.68</v>
      </c>
      <c r="G25" s="110"/>
      <c r="H25" s="110"/>
      <c r="I25" s="110"/>
      <c r="J25" s="110"/>
      <c r="K25" s="110"/>
      <c r="L25" s="110"/>
      <c r="M25" s="110"/>
      <c r="N25" s="110"/>
    </row>
    <row r="26" spans="1:14" ht="15" customHeight="1" x14ac:dyDescent="0.55000000000000004">
      <c r="A26" s="353"/>
      <c r="B26" s="97" t="s">
        <v>181</v>
      </c>
      <c r="C26" s="84">
        <v>47.2</v>
      </c>
      <c r="D26" s="84">
        <v>52.84</v>
      </c>
      <c r="E26" s="84">
        <v>37.89</v>
      </c>
      <c r="F26" s="84">
        <v>41.74</v>
      </c>
      <c r="G26" s="110"/>
      <c r="H26" s="110"/>
      <c r="I26" s="110"/>
      <c r="J26" s="110"/>
      <c r="K26" s="110"/>
      <c r="L26" s="110"/>
      <c r="M26" s="110"/>
      <c r="N26" s="110"/>
    </row>
    <row r="27" spans="1:14" ht="15" customHeight="1" x14ac:dyDescent="0.55000000000000004">
      <c r="A27" s="353"/>
      <c r="B27" s="97" t="s">
        <v>179</v>
      </c>
      <c r="C27" s="84">
        <v>8.4</v>
      </c>
      <c r="D27" s="84">
        <v>9.24</v>
      </c>
      <c r="E27" s="84">
        <v>6.22</v>
      </c>
      <c r="F27" s="84">
        <v>6.84</v>
      </c>
      <c r="G27" s="110"/>
      <c r="H27" s="110"/>
      <c r="I27" s="110"/>
      <c r="J27" s="110"/>
      <c r="K27" s="110"/>
      <c r="L27" s="110"/>
      <c r="M27" s="110"/>
      <c r="N27" s="110"/>
    </row>
    <row r="28" spans="1:14" ht="15" customHeight="1" x14ac:dyDescent="0.55000000000000004">
      <c r="A28" s="353"/>
      <c r="B28" s="97" t="s">
        <v>205</v>
      </c>
      <c r="C28" s="169">
        <v>31</v>
      </c>
      <c r="D28" s="169">
        <v>36</v>
      </c>
      <c r="E28" s="169">
        <v>19.22</v>
      </c>
      <c r="F28" s="473">
        <v>22.32</v>
      </c>
      <c r="G28" s="110"/>
      <c r="H28" s="110"/>
      <c r="I28" s="110"/>
      <c r="J28" s="110"/>
      <c r="K28" s="110"/>
      <c r="L28" s="110"/>
      <c r="M28" s="110"/>
      <c r="N28" s="110"/>
    </row>
    <row r="29" spans="1:14" ht="15" customHeight="1" x14ac:dyDescent="0.55000000000000004">
      <c r="A29" s="353"/>
      <c r="B29" s="97" t="s">
        <v>17</v>
      </c>
      <c r="C29" s="37">
        <v>6</v>
      </c>
      <c r="D29" s="37">
        <v>8</v>
      </c>
      <c r="E29" s="37">
        <v>6</v>
      </c>
      <c r="F29" s="37">
        <v>8</v>
      </c>
      <c r="G29" s="110"/>
      <c r="H29" s="110"/>
      <c r="I29" s="110"/>
      <c r="J29" s="110"/>
      <c r="K29" s="110"/>
      <c r="L29" s="110"/>
      <c r="M29" s="110"/>
      <c r="N29" s="110"/>
    </row>
    <row r="30" spans="1:14" ht="15" customHeight="1" x14ac:dyDescent="0.55000000000000004">
      <c r="A30" s="353"/>
      <c r="B30" s="97" t="s">
        <v>54</v>
      </c>
      <c r="C30" s="37">
        <v>5</v>
      </c>
      <c r="D30" s="37">
        <v>6</v>
      </c>
      <c r="E30" s="37">
        <v>5</v>
      </c>
      <c r="F30" s="37">
        <v>6</v>
      </c>
      <c r="G30" s="110"/>
      <c r="H30" s="110"/>
      <c r="I30" s="110"/>
      <c r="J30" s="110"/>
      <c r="K30" s="110"/>
      <c r="L30" s="110"/>
      <c r="M30" s="110"/>
      <c r="N30" s="110"/>
    </row>
    <row r="31" spans="1:14" ht="15" customHeight="1" x14ac:dyDescent="0.55000000000000004">
      <c r="A31" s="353"/>
      <c r="B31" s="97" t="s">
        <v>183</v>
      </c>
      <c r="C31" s="37">
        <v>2</v>
      </c>
      <c r="D31" s="37">
        <v>2</v>
      </c>
      <c r="E31" s="37">
        <v>2</v>
      </c>
      <c r="F31" s="37">
        <v>2</v>
      </c>
      <c r="G31" s="110"/>
      <c r="H31" s="110"/>
      <c r="I31" s="110"/>
      <c r="J31" s="110"/>
      <c r="K31" s="110"/>
      <c r="L31" s="110"/>
      <c r="M31" s="110"/>
      <c r="N31" s="110"/>
    </row>
    <row r="32" spans="1:14" ht="15" customHeight="1" x14ac:dyDescent="0.55000000000000004">
      <c r="A32" s="353"/>
      <c r="B32" s="119" t="s">
        <v>11</v>
      </c>
      <c r="C32" s="37">
        <v>2</v>
      </c>
      <c r="D32" s="37">
        <v>2</v>
      </c>
      <c r="E32" s="37">
        <v>2</v>
      </c>
      <c r="F32" s="37">
        <v>2</v>
      </c>
      <c r="G32" s="110"/>
      <c r="H32" s="110"/>
      <c r="I32" s="110"/>
      <c r="J32" s="110"/>
      <c r="K32" s="110"/>
      <c r="L32" s="110"/>
      <c r="M32" s="110"/>
      <c r="N32" s="110"/>
    </row>
    <row r="33" spans="1:14" ht="15" customHeight="1" x14ac:dyDescent="0.55000000000000004">
      <c r="A33" s="353"/>
      <c r="B33" s="119" t="s">
        <v>274</v>
      </c>
      <c r="C33" s="84">
        <v>1</v>
      </c>
      <c r="D33" s="84">
        <v>1</v>
      </c>
      <c r="E33" s="84">
        <v>0.8</v>
      </c>
      <c r="F33" s="84">
        <v>0.8</v>
      </c>
      <c r="G33" s="110"/>
      <c r="H33" s="110"/>
      <c r="I33" s="110"/>
      <c r="J33" s="110"/>
      <c r="K33" s="110"/>
      <c r="L33" s="110"/>
      <c r="M33" s="110"/>
      <c r="N33" s="110"/>
    </row>
    <row r="34" spans="1:14" ht="15" customHeight="1" x14ac:dyDescent="0.55000000000000004">
      <c r="A34" s="353"/>
      <c r="B34" s="119" t="s">
        <v>275</v>
      </c>
      <c r="C34" s="84">
        <v>0.5</v>
      </c>
      <c r="D34" s="84">
        <v>0.55000000000000004</v>
      </c>
      <c r="E34" s="84">
        <v>0.44</v>
      </c>
      <c r="F34" s="84">
        <v>0.5</v>
      </c>
      <c r="G34" s="110"/>
      <c r="H34" s="110"/>
      <c r="I34" s="110"/>
      <c r="J34" s="110"/>
      <c r="K34" s="110"/>
      <c r="L34" s="110"/>
      <c r="M34" s="110"/>
      <c r="N34" s="110"/>
    </row>
    <row r="35" spans="1:14" ht="15" customHeight="1" thickBot="1" x14ac:dyDescent="0.6">
      <c r="A35" s="352" t="s">
        <v>112</v>
      </c>
      <c r="B35" s="301" t="s">
        <v>196</v>
      </c>
      <c r="C35" s="134"/>
      <c r="D35" s="134"/>
      <c r="E35" s="602">
        <v>60</v>
      </c>
      <c r="F35" s="602">
        <v>80</v>
      </c>
      <c r="G35" s="165">
        <v>3.5</v>
      </c>
      <c r="H35" s="165">
        <v>4.5999999999999996</v>
      </c>
      <c r="I35" s="165">
        <v>6.8</v>
      </c>
      <c r="J35" s="165">
        <v>9.1</v>
      </c>
      <c r="K35" s="165">
        <v>7.8</v>
      </c>
      <c r="L35" s="165">
        <v>10.4</v>
      </c>
      <c r="M35" s="165">
        <v>139</v>
      </c>
      <c r="N35" s="244">
        <v>185.3</v>
      </c>
    </row>
    <row r="36" spans="1:14" ht="15" customHeight="1" thickBot="1" x14ac:dyDescent="0.6">
      <c r="A36" s="352" t="s">
        <v>113</v>
      </c>
      <c r="B36" s="301" t="s">
        <v>197</v>
      </c>
      <c r="C36" s="258"/>
      <c r="D36" s="258"/>
      <c r="E36" s="134">
        <v>120</v>
      </c>
      <c r="F36" s="134">
        <v>150</v>
      </c>
      <c r="G36" s="218">
        <v>3.25</v>
      </c>
      <c r="H36" s="218">
        <v>3.84</v>
      </c>
      <c r="I36" s="218">
        <v>0.5</v>
      </c>
      <c r="J36" s="218">
        <v>0.59</v>
      </c>
      <c r="K36" s="295">
        <v>63.1</v>
      </c>
      <c r="L36" s="218">
        <v>74.569999999999993</v>
      </c>
      <c r="M36" s="218">
        <v>140.9</v>
      </c>
      <c r="N36" s="299">
        <v>166.52</v>
      </c>
    </row>
    <row r="37" spans="1:14" ht="15" customHeight="1" x14ac:dyDescent="0.55000000000000004">
      <c r="A37" s="352"/>
      <c r="B37" s="119" t="s">
        <v>248</v>
      </c>
      <c r="C37" s="62">
        <v>3.5</v>
      </c>
      <c r="D37" s="62">
        <v>3.5</v>
      </c>
      <c r="E37" s="62">
        <v>3.5</v>
      </c>
      <c r="F37" s="62">
        <v>3.5</v>
      </c>
      <c r="G37" s="101"/>
      <c r="H37" s="101"/>
      <c r="I37" s="101"/>
      <c r="J37" s="101"/>
      <c r="K37" s="101"/>
      <c r="L37" s="101"/>
      <c r="M37" s="101"/>
      <c r="N37" s="101"/>
    </row>
    <row r="38" spans="1:14" ht="15" customHeight="1" x14ac:dyDescent="0.55000000000000004">
      <c r="A38" s="352"/>
      <c r="B38" s="119" t="s">
        <v>27</v>
      </c>
      <c r="C38" s="62">
        <v>3.5</v>
      </c>
      <c r="D38" s="62">
        <v>3.5</v>
      </c>
      <c r="E38" s="62">
        <v>3.5</v>
      </c>
      <c r="F38" s="62">
        <v>3.5</v>
      </c>
      <c r="G38" s="101"/>
      <c r="H38" s="101"/>
      <c r="I38" s="101"/>
      <c r="J38" s="101"/>
      <c r="K38" s="101"/>
      <c r="L38" s="101"/>
      <c r="M38" s="101"/>
      <c r="N38" s="101"/>
    </row>
    <row r="39" spans="1:14" ht="15" customHeight="1" x14ac:dyDescent="0.55000000000000004">
      <c r="A39" s="352"/>
      <c r="B39" s="508" t="s">
        <v>40</v>
      </c>
      <c r="C39" s="134">
        <v>15</v>
      </c>
      <c r="D39" s="134">
        <v>18</v>
      </c>
      <c r="E39" s="134">
        <v>15</v>
      </c>
      <c r="F39" s="134">
        <v>18</v>
      </c>
      <c r="G39" s="101"/>
      <c r="H39" s="101"/>
      <c r="I39" s="101"/>
      <c r="J39" s="101"/>
      <c r="K39" s="101"/>
      <c r="L39" s="101"/>
      <c r="M39" s="101"/>
      <c r="N39" s="101"/>
    </row>
    <row r="40" spans="1:14" ht="15" customHeight="1" x14ac:dyDescent="0.55000000000000004">
      <c r="A40" s="352"/>
      <c r="B40" s="119" t="s">
        <v>138</v>
      </c>
      <c r="C40" s="62">
        <v>63</v>
      </c>
      <c r="D40" s="62">
        <v>69</v>
      </c>
      <c r="E40" s="238">
        <v>39.06</v>
      </c>
      <c r="F40" s="62">
        <v>42.38</v>
      </c>
      <c r="G40" s="165"/>
      <c r="H40" s="165"/>
      <c r="I40" s="165"/>
      <c r="J40" s="165"/>
      <c r="K40" s="165"/>
      <c r="L40" s="165"/>
      <c r="M40" s="165"/>
      <c r="N40" s="165"/>
    </row>
    <row r="41" spans="1:14" ht="15" customHeight="1" x14ac:dyDescent="0.55000000000000004">
      <c r="A41" s="352"/>
      <c r="B41" s="119" t="s">
        <v>179</v>
      </c>
      <c r="C41" s="62">
        <v>6.72</v>
      </c>
      <c r="D41" s="62">
        <v>7.56</v>
      </c>
      <c r="E41" s="62">
        <v>4.97</v>
      </c>
      <c r="F41" s="62">
        <v>5.59</v>
      </c>
      <c r="G41" s="165"/>
      <c r="H41" s="165"/>
      <c r="I41" s="165"/>
      <c r="J41" s="165"/>
      <c r="K41" s="165"/>
      <c r="L41" s="165"/>
      <c r="M41" s="165"/>
      <c r="N41" s="165"/>
    </row>
    <row r="42" spans="1:14" ht="15" customHeight="1" x14ac:dyDescent="0.55000000000000004">
      <c r="A42" s="352"/>
      <c r="B42" s="119" t="s">
        <v>52</v>
      </c>
      <c r="C42" s="62">
        <v>60</v>
      </c>
      <c r="D42" s="62">
        <v>77.400000000000006</v>
      </c>
      <c r="E42" s="62">
        <v>60</v>
      </c>
      <c r="F42" s="62">
        <v>77.400000000000006</v>
      </c>
      <c r="G42" s="165"/>
      <c r="H42" s="165"/>
      <c r="I42" s="165"/>
      <c r="J42" s="165"/>
      <c r="K42" s="165"/>
      <c r="L42" s="165"/>
      <c r="M42" s="165"/>
      <c r="N42" s="165"/>
    </row>
    <row r="43" spans="1:14" ht="15" customHeight="1" x14ac:dyDescent="0.55000000000000004">
      <c r="A43" s="352"/>
      <c r="B43" s="119" t="s">
        <v>11</v>
      </c>
      <c r="C43" s="62">
        <v>2</v>
      </c>
      <c r="D43" s="62">
        <v>2</v>
      </c>
      <c r="E43" s="62">
        <v>2</v>
      </c>
      <c r="F43" s="62">
        <v>2</v>
      </c>
      <c r="G43" s="165"/>
      <c r="H43" s="165"/>
      <c r="I43" s="165"/>
      <c r="J43" s="165"/>
      <c r="K43" s="165"/>
      <c r="L43" s="165"/>
      <c r="M43" s="165"/>
      <c r="N43" s="165"/>
    </row>
    <row r="44" spans="1:14" ht="15" customHeight="1" x14ac:dyDescent="0.55000000000000004">
      <c r="A44" s="352"/>
      <c r="B44" s="88" t="s">
        <v>183</v>
      </c>
      <c r="C44" s="62">
        <v>3</v>
      </c>
      <c r="D44" s="62">
        <v>3</v>
      </c>
      <c r="E44" s="62">
        <v>3</v>
      </c>
      <c r="F44" s="62">
        <v>3</v>
      </c>
      <c r="G44" s="165"/>
      <c r="H44" s="165"/>
      <c r="I44" s="165"/>
      <c r="J44" s="165"/>
      <c r="K44" s="165"/>
      <c r="L44" s="165"/>
      <c r="M44" s="165"/>
      <c r="N44" s="165"/>
    </row>
    <row r="45" spans="1:14" ht="15" customHeight="1" x14ac:dyDescent="0.55000000000000004">
      <c r="A45" s="352"/>
      <c r="B45" s="301" t="s">
        <v>48</v>
      </c>
      <c r="C45" s="134">
        <v>7</v>
      </c>
      <c r="D45" s="134">
        <v>7</v>
      </c>
      <c r="E45" s="134">
        <v>5.88</v>
      </c>
      <c r="F45" s="134">
        <v>5.88</v>
      </c>
      <c r="G45" s="165"/>
      <c r="H45" s="165"/>
      <c r="I45" s="165"/>
      <c r="J45" s="165"/>
      <c r="K45" s="165"/>
      <c r="L45" s="165"/>
      <c r="M45" s="165"/>
      <c r="N45" s="165"/>
    </row>
    <row r="46" spans="1:14" ht="15" customHeight="1" x14ac:dyDescent="0.55000000000000004">
      <c r="A46" s="364" t="s">
        <v>214</v>
      </c>
      <c r="B46" s="365" t="s">
        <v>141</v>
      </c>
      <c r="C46" s="262"/>
      <c r="D46" s="262"/>
      <c r="E46" s="262">
        <v>180</v>
      </c>
      <c r="F46" s="262">
        <v>200</v>
      </c>
      <c r="G46" s="189">
        <v>0.5</v>
      </c>
      <c r="H46" s="189">
        <v>0.6</v>
      </c>
      <c r="I46" s="189">
        <v>0</v>
      </c>
      <c r="J46" s="189">
        <v>0</v>
      </c>
      <c r="K46" s="189">
        <v>26.1</v>
      </c>
      <c r="L46" s="189">
        <v>29</v>
      </c>
      <c r="M46" s="297">
        <v>100.1</v>
      </c>
      <c r="N46" s="297">
        <v>111.2</v>
      </c>
    </row>
    <row r="47" spans="1:14" ht="15" customHeight="1" x14ac:dyDescent="0.55000000000000004">
      <c r="A47" s="352"/>
      <c r="B47" s="102" t="s">
        <v>50</v>
      </c>
      <c r="C47" s="37">
        <v>16</v>
      </c>
      <c r="D47" s="37">
        <v>20</v>
      </c>
      <c r="E47" s="37">
        <v>15.2</v>
      </c>
      <c r="F47" s="37">
        <v>19</v>
      </c>
      <c r="G47" s="110"/>
      <c r="H47" s="110"/>
      <c r="I47" s="110"/>
      <c r="J47" s="110"/>
      <c r="K47" s="110"/>
      <c r="L47" s="110"/>
      <c r="M47" s="110"/>
      <c r="N47" s="110"/>
    </row>
    <row r="48" spans="1:14" ht="15" customHeight="1" x14ac:dyDescent="0.55000000000000004">
      <c r="A48" s="353"/>
      <c r="B48" s="97" t="s">
        <v>20</v>
      </c>
      <c r="C48" s="37">
        <v>8</v>
      </c>
      <c r="D48" s="37">
        <v>9</v>
      </c>
      <c r="E48" s="37">
        <v>8</v>
      </c>
      <c r="F48" s="37">
        <v>9</v>
      </c>
      <c r="G48" s="110"/>
      <c r="H48" s="110"/>
      <c r="I48" s="110"/>
      <c r="J48" s="110"/>
      <c r="K48" s="110"/>
      <c r="L48" s="110"/>
      <c r="M48" s="110"/>
      <c r="N48" s="110"/>
    </row>
    <row r="49" spans="1:14" ht="15" customHeight="1" x14ac:dyDescent="0.55000000000000004">
      <c r="A49" s="352"/>
      <c r="B49" s="296" t="s">
        <v>21</v>
      </c>
      <c r="C49" s="262"/>
      <c r="D49" s="262"/>
      <c r="E49" s="262">
        <f>E22+E35+E46+E36</f>
        <v>510</v>
      </c>
      <c r="F49" s="262">
        <f t="shared" ref="F49:N49" si="5">F22+F35+F46+F36</f>
        <v>610</v>
      </c>
      <c r="G49" s="262">
        <f t="shared" si="5"/>
        <v>9.15</v>
      </c>
      <c r="H49" s="262">
        <f t="shared" si="5"/>
        <v>11.319999999999999</v>
      </c>
      <c r="I49" s="262">
        <f t="shared" si="5"/>
        <v>10.199999999999999</v>
      </c>
      <c r="J49" s="262">
        <f t="shared" si="5"/>
        <v>13.18</v>
      </c>
      <c r="K49" s="262">
        <f t="shared" si="5"/>
        <v>99.7</v>
      </c>
      <c r="L49" s="262">
        <f t="shared" si="5"/>
        <v>118.27</v>
      </c>
      <c r="M49" s="262">
        <f t="shared" si="5"/>
        <v>410.79999999999995</v>
      </c>
      <c r="N49" s="262">
        <f t="shared" si="5"/>
        <v>512.32000000000005</v>
      </c>
    </row>
    <row r="50" spans="1:14" ht="15" customHeight="1" x14ac:dyDescent="0.55000000000000004">
      <c r="A50" s="352"/>
      <c r="B50" s="155" t="s">
        <v>22</v>
      </c>
      <c r="C50" s="263"/>
      <c r="D50" s="263"/>
      <c r="E50" s="262"/>
      <c r="F50" s="263"/>
      <c r="G50" s="110"/>
      <c r="H50" s="412"/>
      <c r="I50" s="412"/>
      <c r="J50" s="412"/>
      <c r="K50" s="412"/>
      <c r="L50" s="412"/>
      <c r="M50" s="412"/>
      <c r="N50" s="412"/>
    </row>
    <row r="51" spans="1:14" ht="15" customHeight="1" x14ac:dyDescent="0.55000000000000004">
      <c r="A51" s="353" t="s">
        <v>114</v>
      </c>
      <c r="B51" s="192" t="s">
        <v>417</v>
      </c>
      <c r="C51" s="292"/>
      <c r="D51" s="292"/>
      <c r="E51" s="292">
        <v>60</v>
      </c>
      <c r="F51" s="292">
        <v>80</v>
      </c>
      <c r="G51" s="101">
        <v>0.7</v>
      </c>
      <c r="H51" s="101">
        <v>1</v>
      </c>
      <c r="I51" s="101">
        <v>6.75</v>
      </c>
      <c r="J51" s="101">
        <v>10.130000000000001</v>
      </c>
      <c r="K51" s="101">
        <v>6.04</v>
      </c>
      <c r="L51" s="101">
        <v>9.06</v>
      </c>
      <c r="M51" s="101">
        <v>52</v>
      </c>
      <c r="N51" s="101">
        <v>78.099999999999994</v>
      </c>
    </row>
    <row r="52" spans="1:14" ht="15" customHeight="1" x14ac:dyDescent="0.55000000000000004">
      <c r="A52" s="352"/>
      <c r="B52" s="119" t="s">
        <v>180</v>
      </c>
      <c r="C52" s="239">
        <v>26.25</v>
      </c>
      <c r="D52" s="240">
        <v>30</v>
      </c>
      <c r="E52" s="240">
        <v>24.15</v>
      </c>
      <c r="F52" s="240">
        <v>27.6</v>
      </c>
      <c r="G52" s="101"/>
      <c r="H52" s="101"/>
      <c r="I52" s="101"/>
      <c r="J52" s="101"/>
      <c r="K52" s="101"/>
      <c r="L52" s="101"/>
      <c r="M52" s="101"/>
      <c r="N52" s="101"/>
    </row>
    <row r="53" spans="1:14" ht="15" customHeight="1" x14ac:dyDescent="0.55000000000000004">
      <c r="A53" s="352"/>
      <c r="B53" s="119" t="s">
        <v>279</v>
      </c>
      <c r="C53" s="84">
        <v>4</v>
      </c>
      <c r="D53" s="84">
        <v>4</v>
      </c>
      <c r="E53" s="84">
        <v>3.6</v>
      </c>
      <c r="F53" s="84">
        <v>3.6</v>
      </c>
      <c r="G53" s="101"/>
      <c r="H53" s="101"/>
      <c r="I53" s="101"/>
      <c r="J53" s="101"/>
      <c r="K53" s="101"/>
      <c r="L53" s="101"/>
      <c r="M53" s="101"/>
      <c r="N53" s="101"/>
    </row>
    <row r="54" spans="1:14" ht="15" customHeight="1" x14ac:dyDescent="0.55000000000000004">
      <c r="A54" s="352"/>
      <c r="B54" s="119" t="s">
        <v>178</v>
      </c>
      <c r="C54" s="123">
        <v>5.6</v>
      </c>
      <c r="D54" s="123">
        <v>5.15</v>
      </c>
      <c r="E54" s="123">
        <v>6.4</v>
      </c>
      <c r="F54" s="123">
        <v>5.89</v>
      </c>
      <c r="G54" s="101"/>
      <c r="H54" s="101"/>
      <c r="I54" s="101"/>
      <c r="J54" s="101"/>
      <c r="K54" s="101"/>
      <c r="L54" s="101"/>
      <c r="M54" s="101"/>
      <c r="N54" s="101"/>
    </row>
    <row r="55" spans="1:14" ht="15" customHeight="1" x14ac:dyDescent="0.55000000000000004">
      <c r="A55" s="352"/>
      <c r="B55" s="119" t="s">
        <v>183</v>
      </c>
      <c r="C55" s="84">
        <v>1</v>
      </c>
      <c r="D55" s="84">
        <v>2</v>
      </c>
      <c r="E55" s="84">
        <v>1</v>
      </c>
      <c r="F55" s="84">
        <v>2</v>
      </c>
      <c r="G55" s="101"/>
      <c r="H55" s="101"/>
      <c r="I55" s="101"/>
      <c r="J55" s="101"/>
      <c r="K55" s="101"/>
      <c r="L55" s="101"/>
      <c r="M55" s="101"/>
      <c r="N55" s="101"/>
    </row>
    <row r="56" spans="1:14" ht="15" customHeight="1" x14ac:dyDescent="0.55000000000000004">
      <c r="A56" s="352"/>
      <c r="B56" s="119" t="s">
        <v>418</v>
      </c>
      <c r="C56" s="84">
        <v>8</v>
      </c>
      <c r="D56" s="84">
        <v>9</v>
      </c>
      <c r="E56" s="123">
        <v>5.2</v>
      </c>
      <c r="F56" s="123">
        <v>5.85</v>
      </c>
      <c r="G56" s="101"/>
      <c r="H56" s="101"/>
      <c r="I56" s="101"/>
      <c r="J56" s="101"/>
      <c r="K56" s="101"/>
      <c r="L56" s="101"/>
      <c r="M56" s="101"/>
      <c r="N56" s="101"/>
    </row>
    <row r="57" spans="1:14" ht="15" customHeight="1" x14ac:dyDescent="0.55000000000000004">
      <c r="A57" s="352"/>
      <c r="B57" s="154" t="s">
        <v>184</v>
      </c>
      <c r="C57" s="101">
        <v>8</v>
      </c>
      <c r="D57" s="101">
        <v>10</v>
      </c>
      <c r="E57" s="101">
        <v>7.36</v>
      </c>
      <c r="F57" s="101">
        <v>9.1999999999999993</v>
      </c>
      <c r="G57" s="110"/>
      <c r="H57" s="412"/>
      <c r="I57" s="412"/>
      <c r="J57" s="412"/>
      <c r="K57" s="412"/>
      <c r="L57" s="412"/>
      <c r="M57" s="412"/>
      <c r="N57" s="412"/>
    </row>
    <row r="58" spans="1:14" ht="15" customHeight="1" x14ac:dyDescent="0.55000000000000004">
      <c r="A58" s="352"/>
      <c r="B58" s="119" t="s">
        <v>181</v>
      </c>
      <c r="C58" s="123">
        <v>20</v>
      </c>
      <c r="D58" s="123">
        <v>20.8</v>
      </c>
      <c r="E58" s="123">
        <v>15.8</v>
      </c>
      <c r="F58" s="123">
        <v>16.43</v>
      </c>
      <c r="G58" s="110"/>
      <c r="H58" s="412"/>
      <c r="I58" s="412"/>
      <c r="J58" s="412"/>
      <c r="K58" s="412"/>
      <c r="L58" s="412"/>
      <c r="M58" s="412"/>
      <c r="N58" s="412"/>
    </row>
    <row r="59" spans="1:14" ht="15" customHeight="1" x14ac:dyDescent="0.55000000000000004">
      <c r="A59" s="352"/>
      <c r="B59" s="119" t="s">
        <v>62</v>
      </c>
      <c r="C59" s="84">
        <v>7</v>
      </c>
      <c r="D59" s="85">
        <v>10</v>
      </c>
      <c r="E59" s="84">
        <v>6.3</v>
      </c>
      <c r="F59" s="84">
        <v>9</v>
      </c>
      <c r="G59" s="110"/>
      <c r="H59" s="412"/>
      <c r="I59" s="412"/>
      <c r="J59" s="412"/>
      <c r="K59" s="412"/>
      <c r="L59" s="412"/>
      <c r="M59" s="412"/>
      <c r="N59" s="412"/>
    </row>
    <row r="60" spans="1:14" ht="15" customHeight="1" x14ac:dyDescent="0.55000000000000004">
      <c r="A60" s="352"/>
      <c r="B60" s="186" t="s">
        <v>20</v>
      </c>
      <c r="C60" s="110">
        <v>0.5</v>
      </c>
      <c r="D60" s="110">
        <v>0.5</v>
      </c>
      <c r="E60" s="37">
        <v>0.5</v>
      </c>
      <c r="F60" s="110">
        <v>0.5</v>
      </c>
      <c r="G60" s="110"/>
      <c r="H60" s="412"/>
      <c r="I60" s="412"/>
      <c r="J60" s="412"/>
      <c r="K60" s="412"/>
      <c r="L60" s="412"/>
      <c r="M60" s="412"/>
      <c r="N60" s="412"/>
    </row>
    <row r="61" spans="1:14" ht="15" customHeight="1" x14ac:dyDescent="0.55000000000000004">
      <c r="A61" s="352" t="s">
        <v>376</v>
      </c>
      <c r="B61" s="155" t="s">
        <v>377</v>
      </c>
      <c r="C61" s="303"/>
      <c r="D61" s="303"/>
      <c r="E61" s="156">
        <v>120</v>
      </c>
      <c r="F61" s="156">
        <v>140</v>
      </c>
      <c r="G61" s="231">
        <v>6.35</v>
      </c>
      <c r="H61" s="101">
        <v>7.62</v>
      </c>
      <c r="I61" s="84">
        <v>5.18</v>
      </c>
      <c r="J61" s="101">
        <v>6.22</v>
      </c>
      <c r="K61" s="101">
        <v>6.4</v>
      </c>
      <c r="L61" s="101">
        <v>8.6</v>
      </c>
      <c r="M61" s="101">
        <v>111</v>
      </c>
      <c r="N61" s="101">
        <v>133.19999999999999</v>
      </c>
    </row>
    <row r="62" spans="1:14" ht="15" customHeight="1" x14ac:dyDescent="0.55000000000000004">
      <c r="A62" s="353" t="s">
        <v>218</v>
      </c>
      <c r="B62" s="155" t="s">
        <v>306</v>
      </c>
      <c r="C62" s="175"/>
      <c r="D62" s="175"/>
      <c r="E62" s="156">
        <v>115</v>
      </c>
      <c r="F62" s="156">
        <v>130</v>
      </c>
      <c r="G62" s="165">
        <v>2.2400000000000002</v>
      </c>
      <c r="H62" s="165">
        <v>2.66</v>
      </c>
      <c r="I62" s="165">
        <v>3.52</v>
      </c>
      <c r="J62" s="165">
        <v>4.16</v>
      </c>
      <c r="K62" s="165">
        <v>14.2</v>
      </c>
      <c r="L62" s="165">
        <v>16.8</v>
      </c>
      <c r="M62" s="165">
        <v>120.65</v>
      </c>
      <c r="N62" s="165">
        <v>142.59</v>
      </c>
    </row>
    <row r="63" spans="1:14" ht="15" customHeight="1" x14ac:dyDescent="0.55000000000000004">
      <c r="A63" s="353" t="s">
        <v>115</v>
      </c>
      <c r="B63" s="155" t="s">
        <v>307</v>
      </c>
      <c r="C63" s="175"/>
      <c r="D63" s="175"/>
      <c r="E63" s="156">
        <v>15</v>
      </c>
      <c r="F63" s="156">
        <v>20</v>
      </c>
      <c r="G63" s="453">
        <v>1.5</v>
      </c>
      <c r="H63" s="165">
        <v>2</v>
      </c>
      <c r="I63" s="165">
        <v>0.8</v>
      </c>
      <c r="J63" s="165">
        <v>1</v>
      </c>
      <c r="K63" s="165">
        <v>1.5</v>
      </c>
      <c r="L63" s="165">
        <v>2</v>
      </c>
      <c r="M63" s="165">
        <v>18.5</v>
      </c>
      <c r="N63" s="165">
        <v>24.6</v>
      </c>
    </row>
    <row r="64" spans="1:14" ht="15" customHeight="1" x14ac:dyDescent="0.55000000000000004">
      <c r="A64" s="353"/>
      <c r="B64" s="119" t="s">
        <v>202</v>
      </c>
      <c r="C64" s="179">
        <v>110</v>
      </c>
      <c r="D64" s="459">
        <v>125</v>
      </c>
      <c r="E64" s="650">
        <v>91.3</v>
      </c>
      <c r="F64" s="650">
        <v>103.75</v>
      </c>
      <c r="G64" s="81"/>
      <c r="H64" s="307"/>
      <c r="I64" s="307"/>
      <c r="J64" s="307"/>
      <c r="K64" s="307"/>
      <c r="L64" s="307"/>
      <c r="M64" s="307"/>
      <c r="N64" s="307"/>
    </row>
    <row r="65" spans="1:14" ht="15" customHeight="1" x14ac:dyDescent="0.55000000000000004">
      <c r="A65" s="353"/>
      <c r="B65" s="119" t="s">
        <v>204</v>
      </c>
      <c r="C65" s="179">
        <v>132</v>
      </c>
      <c r="D65" s="459">
        <v>150</v>
      </c>
      <c r="E65" s="651"/>
      <c r="F65" s="651"/>
      <c r="G65" s="165"/>
      <c r="H65" s="165"/>
      <c r="I65" s="165"/>
      <c r="J65" s="165"/>
      <c r="K65" s="165"/>
      <c r="L65" s="165"/>
      <c r="M65" s="165"/>
      <c r="N65" s="165"/>
    </row>
    <row r="66" spans="1:14" ht="15" customHeight="1" x14ac:dyDescent="0.55000000000000004">
      <c r="A66" s="353"/>
      <c r="B66" s="119" t="s">
        <v>203</v>
      </c>
      <c r="C66" s="179">
        <v>154</v>
      </c>
      <c r="D66" s="459">
        <v>175</v>
      </c>
      <c r="E66" s="652"/>
      <c r="F66" s="652"/>
      <c r="G66" s="81"/>
      <c r="H66" s="307"/>
      <c r="I66" s="307"/>
      <c r="J66" s="307"/>
      <c r="K66" s="307"/>
      <c r="L66" s="307"/>
      <c r="M66" s="307"/>
      <c r="N66" s="307"/>
    </row>
    <row r="67" spans="1:14" ht="15" customHeight="1" x14ac:dyDescent="0.55000000000000004">
      <c r="A67" s="353"/>
      <c r="B67" s="508" t="s">
        <v>40</v>
      </c>
      <c r="C67" s="258">
        <v>15</v>
      </c>
      <c r="D67" s="258">
        <v>18</v>
      </c>
      <c r="E67" s="258">
        <v>15</v>
      </c>
      <c r="F67" s="258">
        <v>18</v>
      </c>
      <c r="G67" s="81"/>
      <c r="H67" s="307"/>
      <c r="I67" s="307"/>
      <c r="J67" s="307"/>
      <c r="K67" s="307"/>
      <c r="L67" s="307"/>
      <c r="M67" s="307"/>
      <c r="N67" s="307"/>
    </row>
    <row r="68" spans="1:14" ht="15" customHeight="1" x14ac:dyDescent="0.55000000000000004">
      <c r="A68" s="353"/>
      <c r="B68" s="119" t="s">
        <v>179</v>
      </c>
      <c r="C68" s="182">
        <v>6.72</v>
      </c>
      <c r="D68" s="182">
        <v>7.6</v>
      </c>
      <c r="E68" s="37">
        <v>4.97</v>
      </c>
      <c r="F68" s="37">
        <v>5.6</v>
      </c>
      <c r="G68" s="81"/>
      <c r="H68" s="307"/>
      <c r="I68" s="307"/>
      <c r="J68" s="307"/>
      <c r="K68" s="307"/>
      <c r="L68" s="307"/>
      <c r="M68" s="307"/>
      <c r="N68" s="307"/>
    </row>
    <row r="69" spans="1:14" ht="15" customHeight="1" x14ac:dyDescent="0.55000000000000004">
      <c r="A69" s="353"/>
      <c r="B69" s="192" t="s">
        <v>48</v>
      </c>
      <c r="C69" s="603">
        <v>7</v>
      </c>
      <c r="D69" s="603">
        <v>7</v>
      </c>
      <c r="E69" s="262">
        <v>5.88</v>
      </c>
      <c r="F69" s="262">
        <v>5.88</v>
      </c>
      <c r="G69" s="81"/>
      <c r="H69" s="307"/>
      <c r="I69" s="307"/>
      <c r="J69" s="307"/>
      <c r="K69" s="307"/>
      <c r="L69" s="307"/>
      <c r="M69" s="307"/>
      <c r="N69" s="307"/>
    </row>
    <row r="70" spans="1:14" ht="15" customHeight="1" x14ac:dyDescent="0.55000000000000004">
      <c r="A70" s="353"/>
      <c r="B70" s="185" t="s">
        <v>11</v>
      </c>
      <c r="C70" s="182">
        <v>2</v>
      </c>
      <c r="D70" s="182">
        <v>2</v>
      </c>
      <c r="E70" s="37">
        <v>2</v>
      </c>
      <c r="F70" s="37">
        <v>2</v>
      </c>
      <c r="G70" s="81"/>
      <c r="H70" s="307"/>
      <c r="I70" s="307"/>
      <c r="J70" s="307"/>
      <c r="K70" s="307"/>
      <c r="L70" s="307"/>
      <c r="M70" s="307"/>
      <c r="N70" s="307"/>
    </row>
    <row r="71" spans="1:14" ht="15" customHeight="1" x14ac:dyDescent="0.55000000000000004">
      <c r="A71" s="352"/>
      <c r="B71" s="508" t="s">
        <v>40</v>
      </c>
      <c r="C71" s="258">
        <v>15</v>
      </c>
      <c r="D71" s="258">
        <v>18</v>
      </c>
      <c r="E71" s="258">
        <v>15</v>
      </c>
      <c r="F71" s="258">
        <v>18</v>
      </c>
      <c r="G71" s="189"/>
      <c r="H71" s="189"/>
      <c r="I71" s="189"/>
      <c r="J71" s="189"/>
      <c r="K71" s="189"/>
      <c r="L71" s="189"/>
      <c r="M71" s="189"/>
      <c r="N71" s="189"/>
    </row>
    <row r="72" spans="1:14" ht="15" customHeight="1" x14ac:dyDescent="0.55000000000000004">
      <c r="A72" s="353"/>
      <c r="B72" s="97" t="s">
        <v>180</v>
      </c>
      <c r="C72" s="123">
        <v>108.75</v>
      </c>
      <c r="D72" s="123">
        <v>133.5</v>
      </c>
      <c r="E72" s="241">
        <v>100.05</v>
      </c>
      <c r="F72" s="241">
        <v>122.82</v>
      </c>
      <c r="G72" s="189"/>
      <c r="H72" s="189"/>
      <c r="I72" s="189"/>
      <c r="J72" s="189"/>
      <c r="K72" s="189"/>
      <c r="L72" s="189"/>
      <c r="M72" s="189"/>
      <c r="N72" s="189"/>
    </row>
    <row r="73" spans="1:14" ht="15" customHeight="1" x14ac:dyDescent="0.55000000000000004">
      <c r="A73" s="353"/>
      <c r="B73" s="185" t="s">
        <v>11</v>
      </c>
      <c r="C73" s="37">
        <v>4</v>
      </c>
      <c r="D73" s="37">
        <v>4</v>
      </c>
      <c r="E73" s="37">
        <v>4</v>
      </c>
      <c r="F73" s="37">
        <v>4</v>
      </c>
      <c r="G73" s="189"/>
      <c r="H73" s="189"/>
      <c r="I73" s="189"/>
      <c r="J73" s="189"/>
      <c r="K73" s="189"/>
      <c r="L73" s="189"/>
      <c r="M73" s="189"/>
      <c r="N73" s="189"/>
    </row>
    <row r="74" spans="1:14" ht="15" customHeight="1" x14ac:dyDescent="0.55000000000000004">
      <c r="A74" s="353"/>
      <c r="B74" s="102" t="s">
        <v>19</v>
      </c>
      <c r="C74" s="37">
        <v>0.7</v>
      </c>
      <c r="D74" s="37">
        <v>1</v>
      </c>
      <c r="E74" s="37">
        <v>0.7</v>
      </c>
      <c r="F74" s="37">
        <v>1</v>
      </c>
      <c r="G74" s="189"/>
      <c r="H74" s="189"/>
      <c r="I74" s="189"/>
      <c r="J74" s="189"/>
      <c r="K74" s="189"/>
      <c r="L74" s="189"/>
      <c r="M74" s="189"/>
      <c r="N74" s="189"/>
    </row>
    <row r="75" spans="1:14" ht="15" customHeight="1" x14ac:dyDescent="0.55000000000000004">
      <c r="A75" s="353"/>
      <c r="B75" s="185" t="s">
        <v>308</v>
      </c>
      <c r="C75" s="37">
        <v>5</v>
      </c>
      <c r="D75" s="37">
        <v>6</v>
      </c>
      <c r="E75" s="37">
        <v>5</v>
      </c>
      <c r="F75" s="37">
        <v>6</v>
      </c>
      <c r="G75" s="189"/>
      <c r="H75" s="189"/>
      <c r="I75" s="189"/>
      <c r="J75" s="189"/>
      <c r="K75" s="189"/>
      <c r="L75" s="189"/>
      <c r="M75" s="189"/>
      <c r="N75" s="189"/>
    </row>
    <row r="76" spans="1:14" ht="15" customHeight="1" x14ac:dyDescent="0.55000000000000004">
      <c r="A76" s="353"/>
      <c r="B76" s="102" t="s">
        <v>183</v>
      </c>
      <c r="C76" s="37">
        <v>3</v>
      </c>
      <c r="D76" s="37">
        <v>3</v>
      </c>
      <c r="E76" s="37">
        <v>3</v>
      </c>
      <c r="F76" s="37">
        <v>3</v>
      </c>
      <c r="G76" s="189"/>
      <c r="H76" s="189"/>
      <c r="I76" s="189"/>
      <c r="J76" s="189"/>
      <c r="K76" s="189"/>
      <c r="L76" s="189"/>
      <c r="M76" s="189"/>
      <c r="N76" s="189"/>
    </row>
    <row r="77" spans="1:14" ht="15" customHeight="1" x14ac:dyDescent="0.55000000000000004">
      <c r="A77" s="353"/>
      <c r="B77" s="102" t="s">
        <v>256</v>
      </c>
      <c r="C77" s="37">
        <v>3.5</v>
      </c>
      <c r="D77" s="37">
        <v>3.5</v>
      </c>
      <c r="E77" s="37">
        <v>3.5</v>
      </c>
      <c r="F77" s="37">
        <v>3.5</v>
      </c>
      <c r="G77" s="189"/>
      <c r="H77" s="189"/>
      <c r="I77" s="189"/>
      <c r="J77" s="189"/>
      <c r="K77" s="189"/>
      <c r="L77" s="189"/>
      <c r="M77" s="189"/>
      <c r="N77" s="189"/>
    </row>
    <row r="78" spans="1:14" ht="15" customHeight="1" thickBot="1" x14ac:dyDescent="0.6">
      <c r="A78" s="353"/>
      <c r="B78" s="102" t="s">
        <v>256</v>
      </c>
      <c r="C78" s="37">
        <v>3.5</v>
      </c>
      <c r="D78" s="37">
        <v>3.5</v>
      </c>
      <c r="E78" s="37">
        <v>3.5</v>
      </c>
      <c r="F78" s="37">
        <v>3.5</v>
      </c>
      <c r="G78" s="189"/>
      <c r="H78" s="189"/>
      <c r="I78" s="189"/>
      <c r="J78" s="189"/>
      <c r="K78" s="189"/>
      <c r="L78" s="189"/>
      <c r="M78" s="189"/>
      <c r="N78" s="189"/>
    </row>
    <row r="79" spans="1:14" ht="15" customHeight="1" thickBot="1" x14ac:dyDescent="0.6">
      <c r="A79" s="352" t="s">
        <v>116</v>
      </c>
      <c r="B79" s="319" t="s">
        <v>37</v>
      </c>
      <c r="C79" s="258"/>
      <c r="D79" s="258"/>
      <c r="E79" s="258">
        <v>180</v>
      </c>
      <c r="F79" s="258">
        <v>200</v>
      </c>
      <c r="G79" s="218">
        <v>3.4</v>
      </c>
      <c r="H79" s="218">
        <v>3.8</v>
      </c>
      <c r="I79" s="218">
        <v>2.6</v>
      </c>
      <c r="J79" s="218">
        <v>3</v>
      </c>
      <c r="K79" s="295">
        <v>15.9</v>
      </c>
      <c r="L79" s="218">
        <v>18.600000000000001</v>
      </c>
      <c r="M79" s="218">
        <v>237.4</v>
      </c>
      <c r="N79" s="299">
        <v>263.8</v>
      </c>
    </row>
    <row r="80" spans="1:14" ht="15" customHeight="1" x14ac:dyDescent="0.55000000000000004">
      <c r="A80" s="353"/>
      <c r="B80" s="102" t="s">
        <v>23</v>
      </c>
      <c r="C80" s="37">
        <v>78</v>
      </c>
      <c r="D80" s="37">
        <v>91</v>
      </c>
      <c r="E80" s="37">
        <v>78</v>
      </c>
      <c r="F80" s="37">
        <v>91</v>
      </c>
      <c r="G80" s="110"/>
      <c r="H80" s="110"/>
      <c r="I80" s="110"/>
      <c r="J80" s="110"/>
      <c r="K80" s="110"/>
      <c r="L80" s="110"/>
      <c r="M80" s="110"/>
      <c r="N80" s="110"/>
    </row>
    <row r="81" spans="1:14" ht="15" customHeight="1" x14ac:dyDescent="0.55000000000000004">
      <c r="A81" s="353"/>
      <c r="B81" s="102" t="s">
        <v>38</v>
      </c>
      <c r="C81" s="118">
        <v>2.5</v>
      </c>
      <c r="D81" s="118">
        <v>3</v>
      </c>
      <c r="E81" s="118">
        <v>2.5</v>
      </c>
      <c r="F81" s="118">
        <v>3</v>
      </c>
      <c r="G81" s="110"/>
      <c r="H81" s="110"/>
      <c r="I81" s="110"/>
      <c r="J81" s="110"/>
      <c r="K81" s="110"/>
      <c r="L81" s="110"/>
      <c r="M81" s="110"/>
      <c r="N81" s="110"/>
    </row>
    <row r="82" spans="1:14" ht="15" customHeight="1" x14ac:dyDescent="0.55000000000000004">
      <c r="A82" s="353"/>
      <c r="B82" s="102" t="s">
        <v>20</v>
      </c>
      <c r="C82" s="37">
        <v>8</v>
      </c>
      <c r="D82" s="37">
        <v>9</v>
      </c>
      <c r="E82" s="37">
        <v>8</v>
      </c>
      <c r="F82" s="37">
        <v>9</v>
      </c>
      <c r="G82" s="310"/>
      <c r="H82" s="310"/>
      <c r="I82" s="310"/>
      <c r="J82" s="310"/>
      <c r="K82" s="310"/>
      <c r="L82" s="310"/>
      <c r="M82" s="310"/>
      <c r="N82" s="310"/>
    </row>
    <row r="83" spans="1:14" ht="15" customHeight="1" x14ac:dyDescent="0.55000000000000004">
      <c r="A83" s="352"/>
      <c r="B83" s="192" t="s">
        <v>21</v>
      </c>
      <c r="C83" s="37"/>
      <c r="D83" s="37"/>
      <c r="E83" s="262">
        <f>E61+E79+E62+E63+E51</f>
        <v>490</v>
      </c>
      <c r="F83" s="262">
        <f>F61+F79+F62+F63+F51</f>
        <v>570</v>
      </c>
      <c r="G83" s="262">
        <f t="shared" ref="G83:N83" si="6">G61+G79+G62+G63+G51</f>
        <v>14.19</v>
      </c>
      <c r="H83" s="262">
        <f t="shared" si="6"/>
        <v>17.079999999999998</v>
      </c>
      <c r="I83" s="262">
        <f t="shared" si="6"/>
        <v>18.850000000000001</v>
      </c>
      <c r="J83" s="262">
        <f t="shared" si="6"/>
        <v>24.509999999999998</v>
      </c>
      <c r="K83" s="262">
        <f t="shared" si="6"/>
        <v>44.04</v>
      </c>
      <c r="L83" s="262">
        <f t="shared" si="6"/>
        <v>55.06</v>
      </c>
      <c r="M83" s="262">
        <f t="shared" si="6"/>
        <v>539.54999999999995</v>
      </c>
      <c r="N83" s="262">
        <f t="shared" si="6"/>
        <v>642.29000000000008</v>
      </c>
    </row>
    <row r="84" spans="1:14" ht="15" customHeight="1" x14ac:dyDescent="0.55000000000000004">
      <c r="A84" s="353"/>
      <c r="B84" s="192" t="s">
        <v>26</v>
      </c>
      <c r="C84" s="37"/>
      <c r="D84" s="37"/>
      <c r="E84" s="262"/>
      <c r="F84" s="110"/>
      <c r="G84" s="110"/>
      <c r="H84" s="110"/>
      <c r="I84" s="110"/>
      <c r="J84" s="110"/>
      <c r="K84" s="110"/>
      <c r="L84" s="110"/>
      <c r="M84" s="110"/>
      <c r="N84" s="110"/>
    </row>
    <row r="85" spans="1:14" ht="15" customHeight="1" x14ac:dyDescent="0.55000000000000004">
      <c r="A85" s="632" t="s">
        <v>353</v>
      </c>
      <c r="B85" s="192" t="s">
        <v>27</v>
      </c>
      <c r="C85" s="84">
        <v>23</v>
      </c>
      <c r="D85" s="84">
        <v>23</v>
      </c>
      <c r="E85" s="292">
        <v>23</v>
      </c>
      <c r="F85" s="292">
        <v>23</v>
      </c>
      <c r="G85" s="110">
        <v>1.56</v>
      </c>
      <c r="H85" s="110">
        <v>1.56</v>
      </c>
      <c r="I85" s="110">
        <v>0.19</v>
      </c>
      <c r="J85" s="110">
        <v>0.19</v>
      </c>
      <c r="K85" s="110">
        <v>11.59</v>
      </c>
      <c r="L85" s="110">
        <v>11.59</v>
      </c>
      <c r="M85" s="110">
        <v>54.38</v>
      </c>
      <c r="N85" s="110">
        <v>54.38</v>
      </c>
    </row>
    <row r="86" spans="1:14" ht="15" customHeight="1" x14ac:dyDescent="0.55000000000000004">
      <c r="A86" s="634"/>
      <c r="B86" s="192" t="s">
        <v>28</v>
      </c>
      <c r="C86" s="84">
        <v>40</v>
      </c>
      <c r="D86" s="84">
        <v>50</v>
      </c>
      <c r="E86" s="258">
        <v>40</v>
      </c>
      <c r="F86" s="258">
        <v>50</v>
      </c>
      <c r="G86" s="110">
        <v>2.2200000000000002</v>
      </c>
      <c r="H86" s="110">
        <v>2.78</v>
      </c>
      <c r="I86" s="110">
        <v>0.45</v>
      </c>
      <c r="J86" s="110">
        <v>0.56000000000000005</v>
      </c>
      <c r="K86" s="110">
        <v>19.68</v>
      </c>
      <c r="L86" s="110">
        <v>24.6</v>
      </c>
      <c r="M86" s="110">
        <v>91.66</v>
      </c>
      <c r="N86" s="110">
        <v>114.58</v>
      </c>
    </row>
    <row r="87" spans="1:14" ht="15" customHeight="1" x14ac:dyDescent="0.55000000000000004">
      <c r="A87" s="635"/>
      <c r="B87" s="192" t="s">
        <v>29</v>
      </c>
      <c r="C87" s="179">
        <v>3</v>
      </c>
      <c r="D87" s="179">
        <v>3</v>
      </c>
      <c r="E87" s="292">
        <v>3</v>
      </c>
      <c r="F87" s="292">
        <v>3</v>
      </c>
      <c r="G87" s="110"/>
      <c r="H87" s="110"/>
      <c r="I87" s="110"/>
      <c r="J87" s="110"/>
      <c r="K87" s="110"/>
      <c r="L87" s="110"/>
      <c r="M87" s="110"/>
      <c r="N87" s="110"/>
    </row>
    <row r="88" spans="1:14" ht="15" customHeight="1" x14ac:dyDescent="0.55000000000000004">
      <c r="A88" s="382"/>
      <c r="B88" s="192" t="s">
        <v>21</v>
      </c>
      <c r="C88" s="84"/>
      <c r="D88" s="84"/>
      <c r="E88" s="431">
        <f>E85+E86+E87</f>
        <v>66</v>
      </c>
      <c r="F88" s="431">
        <f t="shared" ref="F88:N88" si="7">F85+F86+F87</f>
        <v>76</v>
      </c>
      <c r="G88" s="292">
        <f t="shared" si="7"/>
        <v>3.7800000000000002</v>
      </c>
      <c r="H88" s="292">
        <f t="shared" si="7"/>
        <v>4.34</v>
      </c>
      <c r="I88" s="292">
        <f t="shared" si="7"/>
        <v>0.64</v>
      </c>
      <c r="J88" s="431">
        <f t="shared" si="7"/>
        <v>0.75</v>
      </c>
      <c r="K88" s="431">
        <f t="shared" si="7"/>
        <v>31.27</v>
      </c>
      <c r="L88" s="431">
        <f t="shared" si="7"/>
        <v>36.19</v>
      </c>
      <c r="M88" s="431">
        <f t="shared" si="7"/>
        <v>146.04</v>
      </c>
      <c r="N88" s="431">
        <f t="shared" si="7"/>
        <v>168.96</v>
      </c>
    </row>
    <row r="89" spans="1:14" ht="15" customHeight="1" x14ac:dyDescent="0.55000000000000004">
      <c r="A89" s="353"/>
      <c r="B89" s="192" t="s">
        <v>30</v>
      </c>
      <c r="C89" s="37"/>
      <c r="D89" s="37"/>
      <c r="E89" s="263">
        <f>E14+E20+E49+E83+E88</f>
        <v>1616</v>
      </c>
      <c r="F89" s="263">
        <f t="shared" ref="F89:N89" si="8">F14+F20+F49+F83+F88</f>
        <v>1878</v>
      </c>
      <c r="G89" s="263">
        <f t="shared" si="8"/>
        <v>42.686666666666667</v>
      </c>
      <c r="H89" s="263">
        <f t="shared" si="8"/>
        <v>51.506666666666661</v>
      </c>
      <c r="I89" s="263">
        <f t="shared" si="8"/>
        <v>47.243333333333339</v>
      </c>
      <c r="J89" s="263">
        <f t="shared" si="8"/>
        <v>62.923333333333332</v>
      </c>
      <c r="K89" s="263">
        <f t="shared" si="8"/>
        <v>209.22666666666669</v>
      </c>
      <c r="L89" s="263">
        <f t="shared" si="8"/>
        <v>249.68666666666667</v>
      </c>
      <c r="M89" s="263">
        <f t="shared" si="8"/>
        <v>1408.0566666666666</v>
      </c>
      <c r="N89" s="263">
        <f t="shared" si="8"/>
        <v>1774.7366666666667</v>
      </c>
    </row>
    <row r="90" spans="1:14" ht="20.25" customHeight="1" x14ac:dyDescent="0.55000000000000004">
      <c r="A90" s="604"/>
      <c r="B90" s="670" t="s">
        <v>396</v>
      </c>
      <c r="C90" s="670"/>
      <c r="D90" s="670"/>
      <c r="E90" s="670"/>
      <c r="F90" s="671"/>
      <c r="G90" s="156">
        <v>42</v>
      </c>
      <c r="H90" s="156">
        <v>54</v>
      </c>
      <c r="I90" s="156">
        <v>47</v>
      </c>
      <c r="J90" s="156">
        <v>60</v>
      </c>
      <c r="K90" s="156">
        <v>203</v>
      </c>
      <c r="L90" s="156">
        <v>261</v>
      </c>
      <c r="M90" s="156">
        <v>1400</v>
      </c>
      <c r="N90" s="156">
        <v>1800</v>
      </c>
    </row>
    <row r="91" spans="1:14" ht="17.25" customHeight="1" x14ac:dyDescent="0.55000000000000004">
      <c r="A91" s="384"/>
      <c r="B91" s="324" t="s">
        <v>177</v>
      </c>
      <c r="C91" s="324"/>
      <c r="D91" s="324"/>
      <c r="E91" s="324"/>
      <c r="F91" s="325"/>
      <c r="G91" s="326">
        <f>G89*100/G90</f>
        <v>101.63492063492065</v>
      </c>
      <c r="H91" s="326">
        <f t="shared" ref="H91:N91" si="9">H89*100/H90</f>
        <v>95.382716049382708</v>
      </c>
      <c r="I91" s="326">
        <f t="shared" si="9"/>
        <v>100.51773049645391</v>
      </c>
      <c r="J91" s="326">
        <f t="shared" si="9"/>
        <v>104.87222222222222</v>
      </c>
      <c r="K91" s="326">
        <f t="shared" si="9"/>
        <v>103.06732348111659</v>
      </c>
      <c r="L91" s="326">
        <f t="shared" si="9"/>
        <v>95.665389527458501</v>
      </c>
      <c r="M91" s="326">
        <f t="shared" si="9"/>
        <v>100.57547619047618</v>
      </c>
      <c r="N91" s="326">
        <f t="shared" si="9"/>
        <v>98.596481481481476</v>
      </c>
    </row>
    <row r="92" spans="1:14" ht="18.75" customHeight="1" x14ac:dyDescent="0.55000000000000004">
      <c r="A92" s="384"/>
      <c r="B92" s="672" t="s">
        <v>384</v>
      </c>
      <c r="C92" s="672"/>
      <c r="D92" s="672"/>
      <c r="E92" s="672"/>
      <c r="F92" s="673"/>
      <c r="G92" s="311">
        <f>G91-100</f>
        <v>1.6349206349206469</v>
      </c>
      <c r="H92" s="311">
        <f t="shared" ref="H92:N92" si="10">H91-100</f>
        <v>-4.617283950617292</v>
      </c>
      <c r="I92" s="311">
        <f t="shared" si="10"/>
        <v>0.51773049645390756</v>
      </c>
      <c r="J92" s="311">
        <f t="shared" si="10"/>
        <v>4.87222222222222</v>
      </c>
      <c r="K92" s="311">
        <f t="shared" si="10"/>
        <v>3.0673234811165884</v>
      </c>
      <c r="L92" s="311">
        <f t="shared" si="10"/>
        <v>-4.3346104725414989</v>
      </c>
      <c r="M92" s="311">
        <f t="shared" si="10"/>
        <v>0.5754761904761807</v>
      </c>
      <c r="N92" s="311">
        <f t="shared" si="10"/>
        <v>-1.4035185185185242</v>
      </c>
    </row>
    <row r="93" spans="1:14" ht="15.95" customHeight="1" x14ac:dyDescent="0.55000000000000004">
      <c r="A93" s="384"/>
      <c r="B93" s="155" t="s">
        <v>397</v>
      </c>
      <c r="C93" s="695" t="s">
        <v>406</v>
      </c>
      <c r="D93" s="696"/>
      <c r="E93" s="696"/>
      <c r="F93" s="697"/>
      <c r="G93" s="560"/>
      <c r="H93" s="561"/>
      <c r="I93" s="561"/>
      <c r="J93" s="561"/>
      <c r="K93" s="674" t="s">
        <v>407</v>
      </c>
      <c r="L93" s="675"/>
      <c r="M93" s="675"/>
      <c r="N93" s="676"/>
    </row>
    <row r="94" spans="1:14" ht="26.25" customHeight="1" x14ac:dyDescent="0.55000000000000004">
      <c r="A94" s="384"/>
      <c r="B94" s="334" t="s">
        <v>164</v>
      </c>
      <c r="C94" s="335" t="s">
        <v>400</v>
      </c>
      <c r="D94" s="335" t="s">
        <v>401</v>
      </c>
      <c r="E94" s="336">
        <f>E14</f>
        <v>350</v>
      </c>
      <c r="F94" s="336">
        <f>F14</f>
        <v>422</v>
      </c>
      <c r="G94" s="337"/>
      <c r="H94" s="337"/>
      <c r="I94" s="337"/>
      <c r="J94" s="337"/>
      <c r="K94" s="335" t="s">
        <v>408</v>
      </c>
      <c r="L94" s="335" t="s">
        <v>409</v>
      </c>
      <c r="M94" s="336">
        <f>M14</f>
        <v>236</v>
      </c>
      <c r="N94" s="336">
        <f>N14</f>
        <v>375.5</v>
      </c>
    </row>
    <row r="95" spans="1:14" ht="25.5" customHeight="1" x14ac:dyDescent="0.55000000000000004">
      <c r="A95" s="384"/>
      <c r="B95" s="334" t="s">
        <v>398</v>
      </c>
      <c r="C95" s="335" t="s">
        <v>402</v>
      </c>
      <c r="D95" s="335" t="s">
        <v>402</v>
      </c>
      <c r="E95" s="336">
        <f>E20</f>
        <v>200</v>
      </c>
      <c r="F95" s="336">
        <f>F20</f>
        <v>200</v>
      </c>
      <c r="G95" s="337"/>
      <c r="H95" s="337"/>
      <c r="I95" s="337"/>
      <c r="J95" s="337"/>
      <c r="K95" s="335" t="s">
        <v>411</v>
      </c>
      <c r="L95" s="335" t="s">
        <v>410</v>
      </c>
      <c r="M95" s="336">
        <f>M20</f>
        <v>75.666666666666671</v>
      </c>
      <c r="N95" s="336">
        <f>N20</f>
        <v>75.666666666666671</v>
      </c>
    </row>
    <row r="96" spans="1:14" ht="28.5" customHeight="1" x14ac:dyDescent="0.55000000000000004">
      <c r="A96" s="384"/>
      <c r="B96" s="334" t="s">
        <v>166</v>
      </c>
      <c r="C96" s="335" t="s">
        <v>403</v>
      </c>
      <c r="D96" s="335" t="s">
        <v>404</v>
      </c>
      <c r="E96" s="336">
        <f>E49</f>
        <v>510</v>
      </c>
      <c r="F96" s="336">
        <f>F49</f>
        <v>610</v>
      </c>
      <c r="G96" s="337"/>
      <c r="H96" s="337"/>
      <c r="I96" s="337"/>
      <c r="J96" s="337"/>
      <c r="K96" s="335" t="s">
        <v>413</v>
      </c>
      <c r="L96" s="335" t="s">
        <v>414</v>
      </c>
      <c r="M96" s="336">
        <f>M49</f>
        <v>410.79999999999995</v>
      </c>
      <c r="N96" s="336">
        <f>N49</f>
        <v>512.32000000000005</v>
      </c>
    </row>
    <row r="97" spans="1:14" ht="32.25" customHeight="1" x14ac:dyDescent="0.55000000000000004">
      <c r="A97" s="384"/>
      <c r="B97" s="334" t="s">
        <v>399</v>
      </c>
      <c r="C97" s="335" t="s">
        <v>401</v>
      </c>
      <c r="D97" s="335" t="s">
        <v>405</v>
      </c>
      <c r="E97" s="336">
        <f>E83</f>
        <v>490</v>
      </c>
      <c r="F97" s="336">
        <f>F83</f>
        <v>570</v>
      </c>
      <c r="G97" s="156"/>
      <c r="H97" s="156"/>
      <c r="I97" s="156"/>
      <c r="J97" s="156"/>
      <c r="K97" s="335" t="s">
        <v>412</v>
      </c>
      <c r="L97" s="335" t="s">
        <v>415</v>
      </c>
      <c r="M97" s="336">
        <f>M83</f>
        <v>539.54999999999995</v>
      </c>
      <c r="N97" s="336">
        <f>N83</f>
        <v>642.29000000000008</v>
      </c>
    </row>
    <row r="98" spans="1:14" ht="27" customHeight="1" thickBot="1" x14ac:dyDescent="0.6">
      <c r="A98" s="574"/>
      <c r="B98" s="659" t="s">
        <v>473</v>
      </c>
      <c r="C98" s="338"/>
      <c r="D98" s="338"/>
      <c r="E98" s="339">
        <f>E89</f>
        <v>1616</v>
      </c>
      <c r="F98" s="339">
        <f>F89</f>
        <v>1878</v>
      </c>
      <c r="G98" s="337"/>
      <c r="H98" s="337"/>
      <c r="I98" s="337"/>
      <c r="J98" s="337"/>
      <c r="K98" s="335" t="s">
        <v>474</v>
      </c>
      <c r="L98" s="335" t="s">
        <v>475</v>
      </c>
      <c r="M98" s="340">
        <f>M89</f>
        <v>1408.0566666666666</v>
      </c>
      <c r="N98" s="340">
        <f>N89</f>
        <v>1774.7366666666667</v>
      </c>
    </row>
    <row r="99" spans="1:14" ht="22.5" customHeight="1" thickBot="1" x14ac:dyDescent="0.6">
      <c r="A99" s="575"/>
      <c r="B99" s="660"/>
      <c r="C99" s="661" t="s">
        <v>384</v>
      </c>
      <c r="D99" s="662"/>
      <c r="E99" s="662"/>
      <c r="F99" s="662"/>
      <c r="G99" s="662"/>
      <c r="H99" s="662"/>
      <c r="I99" s="662"/>
      <c r="J99" s="663"/>
      <c r="K99" s="337"/>
      <c r="L99" s="337"/>
      <c r="M99" s="341">
        <f>M92</f>
        <v>0.5754761904761807</v>
      </c>
      <c r="N99" s="341">
        <f>N92</f>
        <v>-1.4035185185185242</v>
      </c>
    </row>
    <row r="100" spans="1:14" ht="15.95" customHeight="1" x14ac:dyDescent="0.55000000000000004">
      <c r="B100" s="35"/>
      <c r="C100" s="31"/>
      <c r="D100" s="31"/>
      <c r="E100" s="31"/>
      <c r="F100" s="31"/>
    </row>
    <row r="101" spans="1:14" ht="15.95" customHeight="1" x14ac:dyDescent="0.55000000000000004">
      <c r="B101" s="47"/>
      <c r="C101" s="38"/>
      <c r="D101" s="38"/>
      <c r="E101" s="48"/>
      <c r="F101" s="48"/>
      <c r="G101" s="63"/>
      <c r="H101" s="61"/>
      <c r="I101" s="61"/>
      <c r="J101" s="61"/>
      <c r="K101" s="61"/>
      <c r="L101" s="61"/>
      <c r="M101" s="61"/>
      <c r="N101" s="61"/>
    </row>
    <row r="102" spans="1:14" ht="15.95" customHeight="1" x14ac:dyDescent="0.55000000000000004">
      <c r="B102" s="46"/>
      <c r="C102" s="45"/>
      <c r="D102" s="45"/>
      <c r="E102" s="48"/>
      <c r="F102" s="48"/>
      <c r="G102" s="63"/>
      <c r="H102" s="61"/>
      <c r="I102" s="61"/>
      <c r="J102" s="61"/>
      <c r="K102" s="61"/>
      <c r="L102" s="61"/>
      <c r="M102" s="61"/>
      <c r="N102" s="61"/>
    </row>
    <row r="103" spans="1:14" ht="15.95" customHeight="1" x14ac:dyDescent="0.55000000000000004">
      <c r="B103" s="58"/>
      <c r="C103" s="59"/>
      <c r="D103" s="59"/>
      <c r="E103" s="59"/>
      <c r="F103" s="59"/>
      <c r="G103" s="57"/>
      <c r="H103" s="57"/>
      <c r="I103" s="42"/>
      <c r="J103" s="42"/>
      <c r="K103" s="42"/>
      <c r="L103" s="42"/>
      <c r="M103" s="42"/>
      <c r="N103" s="42"/>
    </row>
    <row r="104" spans="1:14" ht="15.95" customHeight="1" x14ac:dyDescent="0.55000000000000004">
      <c r="B104" s="58"/>
      <c r="C104" s="59"/>
      <c r="D104" s="59"/>
      <c r="E104" s="59"/>
      <c r="F104" s="59"/>
      <c r="G104" s="57"/>
      <c r="H104" s="57"/>
      <c r="I104" s="42"/>
      <c r="J104" s="42"/>
      <c r="K104" s="42"/>
      <c r="L104" s="42"/>
      <c r="M104" s="42"/>
      <c r="N104" s="42"/>
    </row>
    <row r="105" spans="1:14" ht="15.95" customHeight="1" x14ac:dyDescent="0.55000000000000004">
      <c r="B105" s="58"/>
      <c r="C105" s="59"/>
      <c r="D105" s="59"/>
      <c r="E105" s="59"/>
      <c r="F105" s="59"/>
      <c r="G105" s="57"/>
      <c r="H105" s="57"/>
      <c r="I105" s="42"/>
      <c r="J105" s="42"/>
      <c r="K105" s="42"/>
      <c r="L105" s="42"/>
      <c r="M105" s="42"/>
      <c r="N105" s="42"/>
    </row>
    <row r="106" spans="1:14" x14ac:dyDescent="0.55000000000000004">
      <c r="B106" s="58"/>
      <c r="C106" s="59"/>
      <c r="D106" s="59"/>
      <c r="E106" s="698"/>
      <c r="F106" s="698"/>
      <c r="G106" s="57"/>
      <c r="H106" s="57"/>
      <c r="I106" s="42"/>
      <c r="J106" s="42"/>
      <c r="K106" s="42"/>
      <c r="L106" s="42"/>
      <c r="M106" s="42"/>
      <c r="N106" s="42"/>
    </row>
    <row r="107" spans="1:14" x14ac:dyDescent="0.55000000000000004">
      <c r="B107" s="60"/>
      <c r="C107" s="37"/>
      <c r="D107" s="37"/>
      <c r="E107" s="715"/>
      <c r="F107" s="715"/>
      <c r="G107" s="57"/>
      <c r="H107" s="57"/>
      <c r="I107" s="42"/>
      <c r="J107" s="42"/>
      <c r="K107" s="42"/>
      <c r="L107" s="42"/>
      <c r="M107" s="42"/>
      <c r="N107" s="42"/>
    </row>
    <row r="108" spans="1:14" x14ac:dyDescent="0.55000000000000004">
      <c r="B108" s="60"/>
      <c r="C108" s="37"/>
      <c r="D108" s="37"/>
      <c r="E108" s="716"/>
      <c r="F108" s="716"/>
      <c r="G108" s="57"/>
      <c r="H108" s="57"/>
      <c r="I108" s="42"/>
      <c r="J108" s="42"/>
      <c r="K108" s="42"/>
      <c r="L108" s="42"/>
      <c r="M108" s="42"/>
      <c r="N108" s="42"/>
    </row>
    <row r="109" spans="1:14" x14ac:dyDescent="0.55000000000000004">
      <c r="B109" s="35"/>
      <c r="C109" s="32"/>
      <c r="D109" s="32"/>
      <c r="E109" s="32"/>
      <c r="F109" s="32"/>
      <c r="G109" s="42"/>
      <c r="H109" s="42"/>
      <c r="I109" s="42"/>
      <c r="J109" s="42"/>
      <c r="K109" s="42"/>
      <c r="L109" s="42"/>
      <c r="M109" s="42"/>
      <c r="N109" s="42"/>
    </row>
    <row r="110" spans="1:14" x14ac:dyDescent="0.55000000000000004">
      <c r="B110" s="35"/>
      <c r="C110" s="32"/>
      <c r="D110" s="32"/>
      <c r="E110" s="32"/>
      <c r="F110" s="32"/>
      <c r="G110" s="42"/>
      <c r="H110" s="42"/>
      <c r="I110" s="42"/>
      <c r="J110" s="42"/>
      <c r="K110" s="42"/>
      <c r="L110" s="42"/>
      <c r="M110" s="42"/>
      <c r="N110" s="42"/>
    </row>
    <row r="111" spans="1:14" x14ac:dyDescent="0.55000000000000004">
      <c r="B111" s="35"/>
      <c r="C111" s="32"/>
      <c r="D111" s="32"/>
      <c r="E111" s="32"/>
      <c r="F111" s="32"/>
      <c r="G111" s="42"/>
      <c r="H111" s="42"/>
      <c r="I111" s="42"/>
      <c r="J111" s="42"/>
      <c r="K111" s="42"/>
      <c r="L111" s="42"/>
      <c r="M111" s="42"/>
      <c r="N111" s="42"/>
    </row>
    <row r="112" spans="1:14" x14ac:dyDescent="0.55000000000000004">
      <c r="B112" s="46"/>
      <c r="C112" s="45"/>
      <c r="D112" s="45"/>
      <c r="E112" s="40"/>
      <c r="F112" s="40"/>
      <c r="G112" s="30"/>
      <c r="H112" s="30"/>
      <c r="I112" s="30"/>
      <c r="J112" s="30"/>
      <c r="K112" s="30"/>
      <c r="L112" s="30"/>
      <c r="M112" s="30"/>
      <c r="N112" s="30"/>
    </row>
    <row r="113" spans="1:14" x14ac:dyDescent="0.55000000000000004">
      <c r="A113" s="1"/>
      <c r="B113" s="27"/>
      <c r="C113" s="31"/>
      <c r="D113" s="31"/>
      <c r="E113" s="49"/>
      <c r="F113" s="49"/>
      <c r="G113" s="30"/>
      <c r="H113" s="30"/>
      <c r="I113" s="30"/>
      <c r="J113" s="30"/>
      <c r="K113" s="30"/>
      <c r="L113" s="30"/>
      <c r="M113" s="30"/>
      <c r="N113" s="30"/>
    </row>
    <row r="114" spans="1:14" x14ac:dyDescent="0.55000000000000004">
      <c r="B114" s="27"/>
      <c r="C114" s="31"/>
      <c r="D114" s="31"/>
      <c r="E114" s="31"/>
      <c r="F114" s="31"/>
      <c r="G114" s="30"/>
      <c r="H114" s="30"/>
      <c r="I114" s="30"/>
      <c r="J114" s="30"/>
      <c r="K114" s="30"/>
      <c r="L114" s="30"/>
      <c r="M114" s="30"/>
      <c r="N114" s="30"/>
    </row>
    <row r="115" spans="1:14" x14ac:dyDescent="0.55000000000000004">
      <c r="B115" s="93"/>
      <c r="C115" s="93"/>
      <c r="D115" s="94"/>
      <c r="E115" s="94"/>
      <c r="F115" s="95"/>
      <c r="G115" s="95"/>
      <c r="H115" s="94"/>
      <c r="I115" s="94"/>
      <c r="J115" s="94"/>
      <c r="K115" s="94"/>
      <c r="L115" s="94"/>
      <c r="M115" s="94"/>
      <c r="N115" s="96"/>
    </row>
  </sheetData>
  <mergeCells count="19">
    <mergeCell ref="A1:A3"/>
    <mergeCell ref="B1:B3"/>
    <mergeCell ref="B90:F90"/>
    <mergeCell ref="B92:F92"/>
    <mergeCell ref="C93:F93"/>
    <mergeCell ref="E106:E108"/>
    <mergeCell ref="F106:F108"/>
    <mergeCell ref="A85:A87"/>
    <mergeCell ref="E64:E66"/>
    <mergeCell ref="F64:F66"/>
    <mergeCell ref="B98:B99"/>
    <mergeCell ref="C99:J99"/>
    <mergeCell ref="G1:L2"/>
    <mergeCell ref="G3:H3"/>
    <mergeCell ref="K3:L3"/>
    <mergeCell ref="K93:N93"/>
    <mergeCell ref="C1:F2"/>
    <mergeCell ref="M1:N3"/>
    <mergeCell ref="I3:J3"/>
  </mergeCells>
  <pageMargins left="0" right="0" top="0" bottom="0" header="0" footer="0"/>
  <pageSetup paperSize="9"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O123"/>
  <sheetViews>
    <sheetView view="pageBreakPreview" topLeftCell="A101" zoomScale="87" zoomScaleNormal="100" zoomScaleSheetLayoutView="87" workbookViewId="0">
      <selection activeCell="I115" sqref="I115"/>
    </sheetView>
  </sheetViews>
  <sheetFormatPr defaultRowHeight="38.25" x14ac:dyDescent="0.55000000000000004"/>
  <cols>
    <col min="1" max="1" width="4" style="1" customWidth="1"/>
    <col min="2" max="2" width="15.140625" style="5" customWidth="1"/>
    <col min="3" max="3" width="53.7109375" style="1" customWidth="1"/>
    <col min="4" max="11" width="8.7109375" style="1" customWidth="1"/>
    <col min="12" max="12" width="9" style="1" customWidth="1"/>
    <col min="13" max="14" width="8.7109375" style="1" customWidth="1"/>
    <col min="15" max="15" width="9" style="1" customWidth="1"/>
    <col min="16" max="16384" width="9.140625" style="1"/>
  </cols>
  <sheetData>
    <row r="1" spans="2:15" ht="15" customHeight="1" x14ac:dyDescent="0.55000000000000004"/>
    <row r="2" spans="2:15" ht="22.5" customHeight="1" x14ac:dyDescent="0.55000000000000004">
      <c r="B2" s="644"/>
      <c r="C2" s="700" t="s">
        <v>526</v>
      </c>
      <c r="D2" s="636" t="s">
        <v>168</v>
      </c>
      <c r="E2" s="725"/>
      <c r="F2" s="726"/>
      <c r="G2" s="727"/>
      <c r="H2" s="645" t="s">
        <v>0</v>
      </c>
      <c r="I2" s="645"/>
      <c r="J2" s="645"/>
      <c r="K2" s="645"/>
      <c r="L2" s="645"/>
      <c r="M2" s="645"/>
      <c r="N2" s="636" t="s">
        <v>175</v>
      </c>
      <c r="O2" s="731"/>
    </row>
    <row r="3" spans="2:15" ht="3.75" customHeight="1" x14ac:dyDescent="0.55000000000000004">
      <c r="B3" s="644"/>
      <c r="C3" s="701"/>
      <c r="D3" s="728"/>
      <c r="E3" s="729"/>
      <c r="F3" s="730"/>
      <c r="G3" s="708"/>
      <c r="H3" s="645"/>
      <c r="I3" s="645"/>
      <c r="J3" s="645"/>
      <c r="K3" s="645"/>
      <c r="L3" s="645"/>
      <c r="M3" s="645"/>
      <c r="N3" s="732"/>
      <c r="O3" s="733"/>
    </row>
    <row r="4" spans="2:15" ht="19.5" customHeight="1" x14ac:dyDescent="0.55000000000000004">
      <c r="B4" s="644"/>
      <c r="C4" s="702"/>
      <c r="D4" s="349" t="s">
        <v>1</v>
      </c>
      <c r="E4" s="349" t="s">
        <v>2</v>
      </c>
      <c r="F4" s="349" t="s">
        <v>1</v>
      </c>
      <c r="G4" s="349" t="s">
        <v>2</v>
      </c>
      <c r="H4" s="644" t="s">
        <v>139</v>
      </c>
      <c r="I4" s="644"/>
      <c r="J4" s="644" t="s">
        <v>4</v>
      </c>
      <c r="K4" s="645"/>
      <c r="L4" s="645" t="s">
        <v>3</v>
      </c>
      <c r="M4" s="645"/>
      <c r="N4" s="707"/>
      <c r="O4" s="708"/>
    </row>
    <row r="5" spans="2:15" ht="15" customHeight="1" x14ac:dyDescent="0.55000000000000004">
      <c r="B5" s="351"/>
      <c r="C5" s="155" t="s">
        <v>5</v>
      </c>
      <c r="D5" s="351" t="s">
        <v>135</v>
      </c>
      <c r="E5" s="351" t="s">
        <v>136</v>
      </c>
      <c r="F5" s="351" t="s">
        <v>137</v>
      </c>
      <c r="G5" s="351" t="s">
        <v>137</v>
      </c>
      <c r="H5" s="351" t="s">
        <v>1</v>
      </c>
      <c r="I5" s="351" t="s">
        <v>2</v>
      </c>
      <c r="J5" s="351" t="s">
        <v>1</v>
      </c>
      <c r="K5" s="351" t="s">
        <v>2</v>
      </c>
      <c r="L5" s="351" t="s">
        <v>1</v>
      </c>
      <c r="M5" s="351" t="s">
        <v>2</v>
      </c>
      <c r="N5" s="351" t="s">
        <v>1</v>
      </c>
      <c r="O5" s="351" t="s">
        <v>2</v>
      </c>
    </row>
    <row r="6" spans="2:15" ht="15" customHeight="1" x14ac:dyDescent="0.55000000000000004">
      <c r="B6" s="366" t="s">
        <v>117</v>
      </c>
      <c r="C6" s="319" t="s">
        <v>260</v>
      </c>
      <c r="D6" s="258"/>
      <c r="E6" s="258"/>
      <c r="F6" s="258">
        <v>150</v>
      </c>
      <c r="G6" s="258">
        <v>180</v>
      </c>
      <c r="H6" s="165">
        <v>5.7</v>
      </c>
      <c r="I6" s="165">
        <v>6.84</v>
      </c>
      <c r="J6" s="165">
        <v>5.25</v>
      </c>
      <c r="K6" s="165">
        <v>6.3</v>
      </c>
      <c r="L6" s="165">
        <v>26.3</v>
      </c>
      <c r="M6" s="165">
        <v>31.56</v>
      </c>
      <c r="N6" s="165">
        <v>208.4</v>
      </c>
      <c r="O6" s="165">
        <v>250</v>
      </c>
    </row>
    <row r="7" spans="2:15" ht="15" customHeight="1" x14ac:dyDescent="0.55000000000000004">
      <c r="B7" s="351"/>
      <c r="C7" s="88" t="s">
        <v>23</v>
      </c>
      <c r="D7" s="82">
        <v>78</v>
      </c>
      <c r="E7" s="82">
        <v>91</v>
      </c>
      <c r="F7" s="82">
        <v>78</v>
      </c>
      <c r="G7" s="82">
        <v>91</v>
      </c>
      <c r="H7" s="101"/>
      <c r="I7" s="101"/>
      <c r="J7" s="101"/>
      <c r="K7" s="101"/>
      <c r="L7" s="101"/>
      <c r="M7" s="101"/>
      <c r="N7" s="101"/>
      <c r="O7" s="101"/>
    </row>
    <row r="8" spans="2:15" ht="15" customHeight="1" x14ac:dyDescent="0.55000000000000004">
      <c r="B8" s="153"/>
      <c r="C8" s="88" t="s">
        <v>20</v>
      </c>
      <c r="D8" s="84">
        <v>4</v>
      </c>
      <c r="E8" s="84">
        <v>6</v>
      </c>
      <c r="F8" s="84">
        <v>4</v>
      </c>
      <c r="G8" s="84">
        <v>6</v>
      </c>
      <c r="H8" s="101"/>
      <c r="I8" s="101"/>
      <c r="J8" s="101"/>
      <c r="K8" s="101"/>
      <c r="L8" s="101"/>
      <c r="M8" s="101"/>
      <c r="N8" s="101"/>
      <c r="O8" s="101"/>
    </row>
    <row r="9" spans="2:15" ht="15" customHeight="1" x14ac:dyDescent="0.55000000000000004">
      <c r="B9" s="153"/>
      <c r="C9" s="88" t="s">
        <v>11</v>
      </c>
      <c r="D9" s="84">
        <v>3</v>
      </c>
      <c r="E9" s="84">
        <v>4</v>
      </c>
      <c r="F9" s="84">
        <v>3</v>
      </c>
      <c r="G9" s="84">
        <v>4</v>
      </c>
      <c r="H9" s="101"/>
      <c r="I9" s="101"/>
      <c r="J9" s="101"/>
      <c r="K9" s="101"/>
      <c r="L9" s="101"/>
      <c r="M9" s="101"/>
      <c r="N9" s="101"/>
      <c r="O9" s="101"/>
    </row>
    <row r="10" spans="2:15" ht="15" customHeight="1" x14ac:dyDescent="0.55000000000000004">
      <c r="B10" s="153"/>
      <c r="C10" s="88" t="s">
        <v>31</v>
      </c>
      <c r="D10" s="84">
        <v>7</v>
      </c>
      <c r="E10" s="84">
        <v>10</v>
      </c>
      <c r="F10" s="84">
        <v>7</v>
      </c>
      <c r="G10" s="84">
        <v>10</v>
      </c>
      <c r="H10" s="101"/>
      <c r="I10" s="101"/>
      <c r="J10" s="101"/>
      <c r="K10" s="101"/>
      <c r="L10" s="101"/>
      <c r="M10" s="101"/>
      <c r="N10" s="101"/>
      <c r="O10" s="101"/>
    </row>
    <row r="11" spans="2:15" ht="15" customHeight="1" x14ac:dyDescent="0.55000000000000004">
      <c r="B11" s="353"/>
      <c r="C11" s="88" t="s">
        <v>33</v>
      </c>
      <c r="D11" s="84">
        <v>5</v>
      </c>
      <c r="E11" s="84">
        <v>10</v>
      </c>
      <c r="F11" s="84">
        <v>5</v>
      </c>
      <c r="G11" s="84">
        <v>10</v>
      </c>
      <c r="H11" s="101"/>
      <c r="I11" s="101"/>
      <c r="J11" s="101"/>
      <c r="K11" s="101"/>
      <c r="L11" s="101"/>
      <c r="M11" s="101"/>
      <c r="N11" s="101"/>
      <c r="O11" s="101"/>
    </row>
    <row r="12" spans="2:15" ht="15" customHeight="1" x14ac:dyDescent="0.55000000000000004">
      <c r="B12" s="352" t="s">
        <v>503</v>
      </c>
      <c r="C12" s="296" t="s">
        <v>32</v>
      </c>
      <c r="D12" s="292"/>
      <c r="E12" s="292"/>
      <c r="F12" s="292">
        <v>180</v>
      </c>
      <c r="G12" s="292">
        <v>200</v>
      </c>
      <c r="H12" s="297">
        <v>5.2</v>
      </c>
      <c r="I12" s="297">
        <v>5.8</v>
      </c>
      <c r="J12" s="297">
        <v>5.2</v>
      </c>
      <c r="K12" s="297">
        <v>5.8</v>
      </c>
      <c r="L12" s="297">
        <v>21</v>
      </c>
      <c r="M12" s="297">
        <v>23.33</v>
      </c>
      <c r="N12" s="297">
        <v>185</v>
      </c>
      <c r="O12" s="297">
        <v>205.6</v>
      </c>
    </row>
    <row r="13" spans="2:15" ht="15" customHeight="1" x14ac:dyDescent="0.55000000000000004">
      <c r="B13" s="352"/>
      <c r="C13" s="102" t="s">
        <v>23</v>
      </c>
      <c r="D13" s="82">
        <v>78</v>
      </c>
      <c r="E13" s="82">
        <v>91</v>
      </c>
      <c r="F13" s="82">
        <v>78</v>
      </c>
      <c r="G13" s="82">
        <v>91</v>
      </c>
      <c r="H13" s="110"/>
      <c r="I13" s="110"/>
      <c r="J13" s="110"/>
      <c r="K13" s="110"/>
      <c r="L13" s="110"/>
      <c r="M13" s="110"/>
      <c r="N13" s="110"/>
      <c r="O13" s="110"/>
    </row>
    <row r="14" spans="2:15" ht="15" customHeight="1" x14ac:dyDescent="0.55000000000000004">
      <c r="B14" s="352"/>
      <c r="C14" s="102" t="s">
        <v>195</v>
      </c>
      <c r="D14" s="37">
        <v>1.25</v>
      </c>
      <c r="E14" s="37">
        <v>1.5</v>
      </c>
      <c r="F14" s="37">
        <v>1.25</v>
      </c>
      <c r="G14" s="37">
        <v>1.5</v>
      </c>
      <c r="H14" s="110"/>
      <c r="I14" s="110"/>
      <c r="J14" s="110"/>
      <c r="K14" s="110"/>
      <c r="L14" s="110"/>
      <c r="M14" s="110"/>
      <c r="N14" s="110"/>
      <c r="O14" s="110"/>
    </row>
    <row r="15" spans="2:15" ht="15" customHeight="1" x14ac:dyDescent="0.55000000000000004">
      <c r="B15" s="352"/>
      <c r="C15" s="102" t="s">
        <v>20</v>
      </c>
      <c r="D15" s="37">
        <v>8</v>
      </c>
      <c r="E15" s="37">
        <v>9</v>
      </c>
      <c r="F15" s="37">
        <v>8</v>
      </c>
      <c r="G15" s="37">
        <v>9</v>
      </c>
      <c r="H15" s="110"/>
      <c r="I15" s="110"/>
      <c r="J15" s="110"/>
      <c r="K15" s="110"/>
      <c r="L15" s="110"/>
      <c r="M15" s="110"/>
      <c r="N15" s="110"/>
      <c r="O15" s="110"/>
    </row>
    <row r="16" spans="2:15" ht="15" customHeight="1" x14ac:dyDescent="0.55000000000000004">
      <c r="B16" s="353" t="s">
        <v>101</v>
      </c>
      <c r="C16" s="296" t="s">
        <v>9</v>
      </c>
      <c r="D16" s="262"/>
      <c r="E16" s="262"/>
      <c r="F16" s="263">
        <v>40</v>
      </c>
      <c r="G16" s="263">
        <v>64</v>
      </c>
      <c r="H16" s="110">
        <v>2.6</v>
      </c>
      <c r="I16" s="110">
        <v>4.22</v>
      </c>
      <c r="J16" s="110">
        <v>8.8000000000000007</v>
      </c>
      <c r="K16" s="110">
        <v>14.7</v>
      </c>
      <c r="L16" s="110">
        <v>7.75</v>
      </c>
      <c r="M16" s="110">
        <v>12.4</v>
      </c>
      <c r="N16" s="110">
        <v>70.599999999999994</v>
      </c>
      <c r="O16" s="110">
        <v>166.7</v>
      </c>
    </row>
    <row r="17" spans="2:15" ht="15" customHeight="1" x14ac:dyDescent="0.55000000000000004">
      <c r="B17" s="353"/>
      <c r="C17" s="102" t="s">
        <v>10</v>
      </c>
      <c r="D17" s="37">
        <v>5</v>
      </c>
      <c r="E17" s="37">
        <v>8</v>
      </c>
      <c r="F17" s="37">
        <v>5</v>
      </c>
      <c r="G17" s="37">
        <v>8</v>
      </c>
      <c r="H17" s="110"/>
      <c r="I17" s="110"/>
      <c r="J17" s="110"/>
      <c r="K17" s="110"/>
      <c r="L17" s="110"/>
      <c r="M17" s="110"/>
      <c r="N17" s="110"/>
      <c r="O17" s="110"/>
    </row>
    <row r="18" spans="2:15" ht="15" customHeight="1" x14ac:dyDescent="0.55000000000000004">
      <c r="B18" s="353"/>
      <c r="C18" s="102" t="s">
        <v>11</v>
      </c>
      <c r="D18" s="37">
        <v>6</v>
      </c>
      <c r="E18" s="37">
        <v>8</v>
      </c>
      <c r="F18" s="37">
        <v>6</v>
      </c>
      <c r="G18" s="37">
        <v>8</v>
      </c>
      <c r="H18" s="110"/>
      <c r="I18" s="110"/>
      <c r="J18" s="110"/>
      <c r="K18" s="110"/>
      <c r="L18" s="110"/>
      <c r="M18" s="110"/>
      <c r="N18" s="110"/>
      <c r="O18" s="110"/>
    </row>
    <row r="19" spans="2:15" ht="15" customHeight="1" x14ac:dyDescent="0.55000000000000004">
      <c r="B19" s="353"/>
      <c r="C19" s="102" t="s">
        <v>12</v>
      </c>
      <c r="D19" s="37">
        <v>30</v>
      </c>
      <c r="E19" s="37">
        <v>50</v>
      </c>
      <c r="F19" s="37">
        <v>30</v>
      </c>
      <c r="G19" s="37">
        <v>50</v>
      </c>
      <c r="H19" s="110"/>
      <c r="I19" s="110"/>
      <c r="J19" s="110"/>
      <c r="K19" s="110"/>
      <c r="L19" s="110"/>
      <c r="M19" s="110"/>
      <c r="N19" s="110"/>
      <c r="O19" s="110"/>
    </row>
    <row r="20" spans="2:15" ht="15" customHeight="1" x14ac:dyDescent="0.55000000000000004">
      <c r="B20" s="153"/>
      <c r="C20" s="296" t="s">
        <v>21</v>
      </c>
      <c r="D20" s="118"/>
      <c r="E20" s="118"/>
      <c r="F20" s="292">
        <f>F16+F12+F6</f>
        <v>370</v>
      </c>
      <c r="G20" s="292">
        <f t="shared" ref="G20:O20" si="0">G16+G12+G6</f>
        <v>444</v>
      </c>
      <c r="H20" s="292">
        <f t="shared" si="0"/>
        <v>13.5</v>
      </c>
      <c r="I20" s="292">
        <f t="shared" si="0"/>
        <v>16.86</v>
      </c>
      <c r="J20" s="292">
        <f t="shared" si="0"/>
        <v>19.25</v>
      </c>
      <c r="K20" s="292">
        <f t="shared" si="0"/>
        <v>26.8</v>
      </c>
      <c r="L20" s="292">
        <f t="shared" si="0"/>
        <v>55.05</v>
      </c>
      <c r="M20" s="292">
        <f t="shared" si="0"/>
        <v>67.289999999999992</v>
      </c>
      <c r="N20" s="292">
        <f t="shared" si="0"/>
        <v>464</v>
      </c>
      <c r="O20" s="292">
        <f t="shared" si="0"/>
        <v>622.29999999999995</v>
      </c>
    </row>
    <row r="21" spans="2:15" ht="15" customHeight="1" thickBot="1" x14ac:dyDescent="0.6">
      <c r="B21" s="153"/>
      <c r="C21" s="298" t="s">
        <v>13</v>
      </c>
      <c r="D21" s="84"/>
      <c r="E21" s="84"/>
      <c r="F21" s="258"/>
      <c r="G21" s="258"/>
      <c r="H21" s="291"/>
      <c r="I21" s="291"/>
      <c r="J21" s="291"/>
      <c r="K21" s="291"/>
      <c r="L21" s="291"/>
      <c r="M21" s="291"/>
      <c r="N21" s="291"/>
      <c r="O21" s="291"/>
    </row>
    <row r="22" spans="2:15" ht="15" customHeight="1" thickBot="1" x14ac:dyDescent="0.6">
      <c r="B22" s="353" t="s">
        <v>100</v>
      </c>
      <c r="C22" s="296" t="s">
        <v>155</v>
      </c>
      <c r="D22" s="37"/>
      <c r="E22" s="37"/>
      <c r="F22" s="292">
        <v>150</v>
      </c>
      <c r="G22" s="292">
        <v>180</v>
      </c>
      <c r="H22" s="218">
        <v>3.3</v>
      </c>
      <c r="I22" s="218">
        <v>4.5</v>
      </c>
      <c r="J22" s="218">
        <v>1.2</v>
      </c>
      <c r="K22" s="218">
        <v>1.7</v>
      </c>
      <c r="L22" s="218">
        <v>4.7</v>
      </c>
      <c r="M22" s="218">
        <v>6.5</v>
      </c>
      <c r="N22" s="299">
        <v>45.6</v>
      </c>
      <c r="O22" s="299">
        <v>62.7</v>
      </c>
    </row>
    <row r="23" spans="2:15" ht="15" customHeight="1" x14ac:dyDescent="0.55000000000000004">
      <c r="B23" s="353"/>
      <c r="C23" s="300" t="s">
        <v>293</v>
      </c>
      <c r="D23" s="37">
        <v>150</v>
      </c>
      <c r="E23" s="37">
        <v>180</v>
      </c>
      <c r="F23" s="292">
        <v>150</v>
      </c>
      <c r="G23" s="292">
        <v>180</v>
      </c>
      <c r="H23" s="228"/>
      <c r="I23" s="228"/>
      <c r="J23" s="228"/>
      <c r="K23" s="228"/>
      <c r="L23" s="123"/>
      <c r="M23" s="228"/>
      <c r="N23" s="228"/>
      <c r="O23" s="228"/>
    </row>
    <row r="24" spans="2:15" ht="15" customHeight="1" x14ac:dyDescent="0.55000000000000004">
      <c r="B24" s="153"/>
      <c r="C24" s="301" t="s">
        <v>21</v>
      </c>
      <c r="D24" s="84"/>
      <c r="E24" s="84"/>
      <c r="F24" s="258">
        <f>F22</f>
        <v>150</v>
      </c>
      <c r="G24" s="258">
        <f t="shared" ref="G24:O24" si="1">G22</f>
        <v>180</v>
      </c>
      <c r="H24" s="258">
        <f t="shared" si="1"/>
        <v>3.3</v>
      </c>
      <c r="I24" s="258">
        <f t="shared" si="1"/>
        <v>4.5</v>
      </c>
      <c r="J24" s="258">
        <f t="shared" si="1"/>
        <v>1.2</v>
      </c>
      <c r="K24" s="258">
        <f t="shared" si="1"/>
        <v>1.7</v>
      </c>
      <c r="L24" s="258">
        <f t="shared" si="1"/>
        <v>4.7</v>
      </c>
      <c r="M24" s="258">
        <f t="shared" si="1"/>
        <v>6.5</v>
      </c>
      <c r="N24" s="258">
        <f t="shared" si="1"/>
        <v>45.6</v>
      </c>
      <c r="O24" s="258">
        <f t="shared" si="1"/>
        <v>62.7</v>
      </c>
    </row>
    <row r="25" spans="2:15" ht="15" customHeight="1" thickBot="1" x14ac:dyDescent="0.6">
      <c r="B25" s="373"/>
      <c r="C25" s="301" t="s">
        <v>15</v>
      </c>
      <c r="D25" s="258"/>
      <c r="E25" s="258"/>
      <c r="F25" s="258"/>
      <c r="G25" s="258"/>
      <c r="H25" s="101"/>
      <c r="I25" s="101"/>
      <c r="J25" s="101"/>
      <c r="K25" s="101"/>
      <c r="L25" s="101"/>
      <c r="M25" s="101"/>
      <c r="N25" s="101"/>
      <c r="O25" s="101"/>
    </row>
    <row r="26" spans="2:15" ht="15" customHeight="1" thickBot="1" x14ac:dyDescent="0.6">
      <c r="B26" s="366" t="s">
        <v>219</v>
      </c>
      <c r="C26" s="465" t="s">
        <v>277</v>
      </c>
      <c r="D26" s="292"/>
      <c r="E26" s="292"/>
      <c r="F26" s="292">
        <v>40</v>
      </c>
      <c r="G26" s="292">
        <v>60</v>
      </c>
      <c r="H26" s="376">
        <v>0.4</v>
      </c>
      <c r="I26" s="376">
        <v>0.7</v>
      </c>
      <c r="J26" s="376">
        <v>0.1</v>
      </c>
      <c r="K26" s="376">
        <v>0.1</v>
      </c>
      <c r="L26" s="449">
        <v>2.1</v>
      </c>
      <c r="M26" s="376">
        <v>3.1</v>
      </c>
      <c r="N26" s="376">
        <v>10</v>
      </c>
      <c r="O26" s="450">
        <v>15</v>
      </c>
    </row>
    <row r="27" spans="2:15" ht="15" customHeight="1" x14ac:dyDescent="0.55000000000000004">
      <c r="B27" s="373"/>
      <c r="C27" s="97" t="s">
        <v>178</v>
      </c>
      <c r="D27" s="37">
        <v>22.5</v>
      </c>
      <c r="E27" s="37">
        <v>32</v>
      </c>
      <c r="F27" s="37">
        <v>20.7</v>
      </c>
      <c r="G27" s="37">
        <v>29.44</v>
      </c>
      <c r="H27" s="189"/>
      <c r="I27" s="189"/>
      <c r="J27" s="189"/>
      <c r="K27" s="189"/>
      <c r="L27" s="189"/>
      <c r="M27" s="189"/>
      <c r="N27" s="189"/>
      <c r="O27" s="189"/>
    </row>
    <row r="28" spans="2:15" ht="15" customHeight="1" x14ac:dyDescent="0.55000000000000004">
      <c r="B28" s="373"/>
      <c r="C28" s="186" t="s">
        <v>278</v>
      </c>
      <c r="D28" s="84">
        <v>22</v>
      </c>
      <c r="E28" s="84">
        <v>32</v>
      </c>
      <c r="F28" s="84">
        <v>18.7</v>
      </c>
      <c r="G28" s="84">
        <v>27.5</v>
      </c>
      <c r="H28" s="189"/>
      <c r="I28" s="189"/>
      <c r="J28" s="189"/>
      <c r="K28" s="189"/>
      <c r="L28" s="189"/>
      <c r="M28" s="189"/>
      <c r="N28" s="189"/>
      <c r="O28" s="189"/>
    </row>
    <row r="29" spans="2:15" ht="15" customHeight="1" x14ac:dyDescent="0.55000000000000004">
      <c r="B29" s="373"/>
      <c r="C29" s="185" t="s">
        <v>279</v>
      </c>
      <c r="D29" s="37">
        <v>4</v>
      </c>
      <c r="E29" s="37">
        <v>4</v>
      </c>
      <c r="F29" s="37">
        <v>3.2</v>
      </c>
      <c r="G29" s="37">
        <v>3.2</v>
      </c>
      <c r="H29" s="189"/>
      <c r="I29" s="189"/>
      <c r="J29" s="189"/>
      <c r="K29" s="189"/>
      <c r="L29" s="189"/>
      <c r="M29" s="189"/>
      <c r="N29" s="189"/>
      <c r="O29" s="189"/>
    </row>
    <row r="30" spans="2:15" ht="15" customHeight="1" x14ac:dyDescent="0.55000000000000004">
      <c r="B30" s="373"/>
      <c r="C30" s="185" t="s">
        <v>66</v>
      </c>
      <c r="D30" s="118">
        <v>1</v>
      </c>
      <c r="E30" s="118">
        <v>2</v>
      </c>
      <c r="F30" s="118">
        <v>1</v>
      </c>
      <c r="G30" s="118">
        <v>2</v>
      </c>
      <c r="H30" s="189"/>
      <c r="I30" s="189"/>
      <c r="J30" s="189"/>
      <c r="K30" s="189"/>
      <c r="L30" s="189"/>
      <c r="M30" s="189"/>
      <c r="N30" s="189"/>
      <c r="O30" s="189"/>
    </row>
    <row r="31" spans="2:15" ht="15" customHeight="1" x14ac:dyDescent="0.55000000000000004">
      <c r="B31" s="373"/>
      <c r="C31" s="185" t="s">
        <v>275</v>
      </c>
      <c r="D31" s="118">
        <v>2</v>
      </c>
      <c r="E31" s="118">
        <v>3</v>
      </c>
      <c r="F31" s="118">
        <v>1.75</v>
      </c>
      <c r="G31" s="118">
        <v>2.65</v>
      </c>
      <c r="H31" s="189"/>
      <c r="I31" s="189"/>
      <c r="J31" s="189"/>
      <c r="K31" s="189"/>
      <c r="L31" s="189"/>
      <c r="M31" s="189"/>
      <c r="N31" s="189"/>
      <c r="O31" s="189"/>
    </row>
    <row r="32" spans="2:15" ht="18" customHeight="1" x14ac:dyDescent="0.55000000000000004">
      <c r="B32" s="366" t="s">
        <v>118</v>
      </c>
      <c r="C32" s="301" t="s">
        <v>419</v>
      </c>
      <c r="D32" s="258"/>
      <c r="E32" s="258"/>
      <c r="F32" s="309">
        <v>150</v>
      </c>
      <c r="G32" s="309">
        <v>180</v>
      </c>
      <c r="H32" s="110">
        <v>2</v>
      </c>
      <c r="I32" s="110">
        <v>2.2999999999999998</v>
      </c>
      <c r="J32" s="110">
        <v>1.8</v>
      </c>
      <c r="K32" s="110">
        <v>2.2000000000000002</v>
      </c>
      <c r="L32" s="110">
        <v>15</v>
      </c>
      <c r="M32" s="110">
        <v>18</v>
      </c>
      <c r="N32" s="165">
        <v>80.400000000000006</v>
      </c>
      <c r="O32" s="165">
        <v>96.5</v>
      </c>
    </row>
    <row r="33" spans="2:15" ht="15" customHeight="1" x14ac:dyDescent="0.55000000000000004">
      <c r="B33" s="153"/>
      <c r="C33" s="116" t="s">
        <v>160</v>
      </c>
      <c r="D33" s="82">
        <v>4</v>
      </c>
      <c r="E33" s="82">
        <v>6</v>
      </c>
      <c r="F33" s="82">
        <v>4</v>
      </c>
      <c r="G33" s="82">
        <v>6</v>
      </c>
      <c r="H33" s="165"/>
      <c r="I33" s="165"/>
      <c r="J33" s="165"/>
      <c r="K33" s="165"/>
      <c r="L33" s="165"/>
      <c r="M33" s="165"/>
      <c r="N33" s="165"/>
      <c r="O33" s="165"/>
    </row>
    <row r="34" spans="2:15" ht="15" customHeight="1" x14ac:dyDescent="0.55000000000000004">
      <c r="B34" s="153"/>
      <c r="C34" s="119" t="s">
        <v>35</v>
      </c>
      <c r="D34" s="82">
        <v>6</v>
      </c>
      <c r="E34" s="82">
        <v>7</v>
      </c>
      <c r="F34" s="82">
        <v>6</v>
      </c>
      <c r="G34" s="82">
        <v>7</v>
      </c>
      <c r="H34" s="165"/>
      <c r="I34" s="165"/>
      <c r="J34" s="165"/>
      <c r="K34" s="165"/>
      <c r="L34" s="165"/>
      <c r="M34" s="165"/>
      <c r="N34" s="165"/>
      <c r="O34" s="165"/>
    </row>
    <row r="35" spans="2:15" ht="15" customHeight="1" x14ac:dyDescent="0.55000000000000004">
      <c r="B35" s="153"/>
      <c r="C35" s="119" t="s">
        <v>180</v>
      </c>
      <c r="D35" s="82">
        <v>42</v>
      </c>
      <c r="E35" s="82">
        <v>45.75</v>
      </c>
      <c r="F35" s="82">
        <v>38.64</v>
      </c>
      <c r="G35" s="82">
        <v>42.09</v>
      </c>
      <c r="H35" s="165"/>
      <c r="I35" s="165"/>
      <c r="J35" s="165"/>
      <c r="K35" s="165"/>
      <c r="L35" s="165"/>
      <c r="M35" s="165"/>
      <c r="N35" s="165"/>
      <c r="O35" s="165"/>
    </row>
    <row r="36" spans="2:15" ht="15" customHeight="1" x14ac:dyDescent="0.55000000000000004">
      <c r="B36" s="153"/>
      <c r="C36" s="119" t="s">
        <v>178</v>
      </c>
      <c r="D36" s="82">
        <v>3.2</v>
      </c>
      <c r="E36" s="82">
        <v>4</v>
      </c>
      <c r="F36" s="82">
        <v>2.94</v>
      </c>
      <c r="G36" s="82">
        <v>3.68</v>
      </c>
      <c r="H36" s="165"/>
      <c r="I36" s="165"/>
      <c r="J36" s="165"/>
      <c r="K36" s="165"/>
      <c r="L36" s="165"/>
      <c r="M36" s="165"/>
      <c r="N36" s="165"/>
      <c r="O36" s="165"/>
    </row>
    <row r="37" spans="2:15" ht="15" customHeight="1" x14ac:dyDescent="0.55000000000000004">
      <c r="B37" s="153"/>
      <c r="C37" s="119" t="s">
        <v>179</v>
      </c>
      <c r="D37" s="82">
        <v>3.02</v>
      </c>
      <c r="E37" s="82">
        <v>4.2</v>
      </c>
      <c r="F37" s="82">
        <v>2.2400000000000002</v>
      </c>
      <c r="G37" s="82">
        <v>3.11</v>
      </c>
      <c r="H37" s="165"/>
      <c r="I37" s="165"/>
      <c r="J37" s="165"/>
      <c r="K37" s="165"/>
      <c r="L37" s="165"/>
      <c r="M37" s="165"/>
      <c r="N37" s="165"/>
      <c r="O37" s="165"/>
    </row>
    <row r="38" spans="2:15" ht="15" customHeight="1" x14ac:dyDescent="0.55000000000000004">
      <c r="B38" s="153"/>
      <c r="C38" s="154" t="s">
        <v>183</v>
      </c>
      <c r="D38" s="82">
        <v>2</v>
      </c>
      <c r="E38" s="82">
        <v>2</v>
      </c>
      <c r="F38" s="82">
        <v>2</v>
      </c>
      <c r="G38" s="82">
        <v>2</v>
      </c>
      <c r="H38" s="165"/>
      <c r="I38" s="165"/>
      <c r="J38" s="165"/>
      <c r="K38" s="165"/>
      <c r="L38" s="165"/>
      <c r="M38" s="165"/>
      <c r="N38" s="165"/>
      <c r="O38" s="165"/>
    </row>
    <row r="39" spans="2:15" ht="15" customHeight="1" thickBot="1" x14ac:dyDescent="0.6">
      <c r="B39" s="153"/>
      <c r="C39" s="116" t="s">
        <v>11</v>
      </c>
      <c r="D39" s="82">
        <v>2</v>
      </c>
      <c r="E39" s="82">
        <v>2</v>
      </c>
      <c r="F39" s="82">
        <v>2</v>
      </c>
      <c r="G39" s="82">
        <v>2</v>
      </c>
      <c r="H39" s="165"/>
      <c r="I39" s="165"/>
      <c r="J39" s="165"/>
      <c r="K39" s="165"/>
      <c r="L39" s="165"/>
      <c r="M39" s="165"/>
      <c r="N39" s="165"/>
      <c r="O39" s="165"/>
    </row>
    <row r="40" spans="2:15" ht="15" customHeight="1" thickBot="1" x14ac:dyDescent="0.6">
      <c r="B40" s="153"/>
      <c r="C40" s="97" t="s">
        <v>205</v>
      </c>
      <c r="D40" s="218">
        <v>30</v>
      </c>
      <c r="E40" s="218">
        <v>35</v>
      </c>
      <c r="F40" s="218">
        <v>18.600000000000001</v>
      </c>
      <c r="G40" s="218">
        <v>21.7</v>
      </c>
      <c r="H40" s="165"/>
      <c r="I40" s="165"/>
      <c r="J40" s="165"/>
      <c r="K40" s="165"/>
      <c r="L40" s="165"/>
      <c r="M40" s="165"/>
      <c r="N40" s="165"/>
      <c r="O40" s="165"/>
    </row>
    <row r="41" spans="2:15" ht="15" customHeight="1" x14ac:dyDescent="0.55000000000000004">
      <c r="B41" s="153"/>
      <c r="C41" s="119" t="s">
        <v>274</v>
      </c>
      <c r="D41" s="84">
        <v>1</v>
      </c>
      <c r="E41" s="84">
        <v>1</v>
      </c>
      <c r="F41" s="84">
        <v>0.8</v>
      </c>
      <c r="G41" s="84">
        <v>0.8</v>
      </c>
      <c r="H41" s="165"/>
      <c r="I41" s="165"/>
      <c r="J41" s="165"/>
      <c r="K41" s="165"/>
      <c r="L41" s="165"/>
      <c r="M41" s="165"/>
      <c r="N41" s="165"/>
      <c r="O41" s="165"/>
    </row>
    <row r="42" spans="2:15" ht="15" customHeight="1" x14ac:dyDescent="0.55000000000000004">
      <c r="B42" s="153"/>
      <c r="C42" s="119" t="s">
        <v>275</v>
      </c>
      <c r="D42" s="84">
        <v>0.5</v>
      </c>
      <c r="E42" s="84">
        <v>0.55000000000000004</v>
      </c>
      <c r="F42" s="84">
        <v>0.44</v>
      </c>
      <c r="G42" s="84">
        <v>0.5</v>
      </c>
      <c r="H42" s="165"/>
      <c r="I42" s="165"/>
      <c r="J42" s="165"/>
      <c r="K42" s="165"/>
      <c r="L42" s="165"/>
      <c r="M42" s="165"/>
      <c r="N42" s="165"/>
      <c r="O42" s="165"/>
    </row>
    <row r="43" spans="2:15" ht="15" customHeight="1" x14ac:dyDescent="0.55000000000000004">
      <c r="B43" s="366" t="s">
        <v>504</v>
      </c>
      <c r="C43" s="319" t="s">
        <v>262</v>
      </c>
      <c r="D43" s="258"/>
      <c r="E43" s="258"/>
      <c r="F43" s="258">
        <v>60</v>
      </c>
      <c r="G43" s="258">
        <v>80</v>
      </c>
      <c r="H43" s="165">
        <v>5.85</v>
      </c>
      <c r="I43" s="165">
        <v>7.8</v>
      </c>
      <c r="J43" s="165">
        <v>8.8000000000000007</v>
      </c>
      <c r="K43" s="165">
        <v>11.73</v>
      </c>
      <c r="L43" s="165">
        <v>3.15</v>
      </c>
      <c r="M43" s="165">
        <v>8.1999999999999993</v>
      </c>
      <c r="N43" s="165">
        <v>110.8</v>
      </c>
      <c r="O43" s="244">
        <v>147.91999999999999</v>
      </c>
    </row>
    <row r="44" spans="2:15" ht="15" customHeight="1" thickBot="1" x14ac:dyDescent="0.6">
      <c r="B44" s="352" t="s">
        <v>375</v>
      </c>
      <c r="C44" s="365" t="s">
        <v>471</v>
      </c>
      <c r="D44" s="337"/>
      <c r="E44" s="337"/>
      <c r="F44" s="262">
        <v>15</v>
      </c>
      <c r="G44" s="262">
        <v>20</v>
      </c>
      <c r="H44" s="101">
        <v>0.2</v>
      </c>
      <c r="I44" s="101">
        <v>0.28000000000000003</v>
      </c>
      <c r="J44" s="101">
        <v>0.75</v>
      </c>
      <c r="K44" s="101">
        <v>1</v>
      </c>
      <c r="L44" s="101">
        <v>0.9</v>
      </c>
      <c r="M44" s="101">
        <v>1.2</v>
      </c>
      <c r="N44" s="101">
        <v>11.12</v>
      </c>
      <c r="O44" s="101">
        <v>14.82</v>
      </c>
    </row>
    <row r="45" spans="2:15" ht="15" customHeight="1" x14ac:dyDescent="0.55000000000000004">
      <c r="B45" s="153"/>
      <c r="C45" s="319" t="s">
        <v>265</v>
      </c>
      <c r="D45" s="258"/>
      <c r="E45" s="258"/>
      <c r="F45" s="258">
        <v>110</v>
      </c>
      <c r="G45" s="258">
        <v>130</v>
      </c>
      <c r="H45" s="581">
        <f>H47+H46</f>
        <v>2.52</v>
      </c>
      <c r="I45" s="581">
        <f t="shared" ref="I45:O45" si="2">I47+I46</f>
        <v>3.02</v>
      </c>
      <c r="J45" s="581">
        <f t="shared" si="2"/>
        <v>4.82</v>
      </c>
      <c r="K45" s="581">
        <f t="shared" si="2"/>
        <v>5.74</v>
      </c>
      <c r="L45" s="581">
        <f t="shared" si="2"/>
        <v>12.64</v>
      </c>
      <c r="M45" s="581">
        <f t="shared" si="2"/>
        <v>14.94</v>
      </c>
      <c r="N45" s="581">
        <f t="shared" si="2"/>
        <v>115.5</v>
      </c>
      <c r="O45" s="581">
        <f t="shared" si="2"/>
        <v>136.37</v>
      </c>
    </row>
    <row r="46" spans="2:15" ht="15" customHeight="1" thickBot="1" x14ac:dyDescent="0.6">
      <c r="B46" s="353" t="s">
        <v>218</v>
      </c>
      <c r="C46" s="155" t="s">
        <v>306</v>
      </c>
      <c r="D46" s="175"/>
      <c r="E46" s="175"/>
      <c r="F46" s="262">
        <v>60</v>
      </c>
      <c r="G46" s="262">
        <v>70</v>
      </c>
      <c r="H46" s="165">
        <v>1.22</v>
      </c>
      <c r="I46" s="165">
        <v>1.42</v>
      </c>
      <c r="J46" s="165">
        <v>1.92</v>
      </c>
      <c r="K46" s="165">
        <v>2.2400000000000002</v>
      </c>
      <c r="L46" s="165">
        <v>7.74</v>
      </c>
      <c r="M46" s="165">
        <v>9.0399999999999991</v>
      </c>
      <c r="N46" s="165">
        <v>65.8</v>
      </c>
      <c r="O46" s="165">
        <v>76.77</v>
      </c>
    </row>
    <row r="47" spans="2:15" ht="15" customHeight="1" thickBot="1" x14ac:dyDescent="0.6">
      <c r="B47" s="373" t="s">
        <v>222</v>
      </c>
      <c r="C47" s="319" t="s">
        <v>455</v>
      </c>
      <c r="D47" s="258"/>
      <c r="E47" s="258"/>
      <c r="F47" s="258">
        <v>50</v>
      </c>
      <c r="G47" s="258">
        <v>60</v>
      </c>
      <c r="H47" s="376">
        <v>1.3</v>
      </c>
      <c r="I47" s="376">
        <v>1.6</v>
      </c>
      <c r="J47" s="376">
        <v>2.9</v>
      </c>
      <c r="K47" s="376">
        <v>3.5</v>
      </c>
      <c r="L47" s="449">
        <v>4.9000000000000004</v>
      </c>
      <c r="M47" s="376">
        <v>5.9</v>
      </c>
      <c r="N47" s="376">
        <v>49.7</v>
      </c>
      <c r="O47" s="376">
        <v>59.6</v>
      </c>
    </row>
    <row r="48" spans="2:15" ht="15" customHeight="1" x14ac:dyDescent="0.55000000000000004">
      <c r="B48" s="153"/>
      <c r="C48" s="116" t="s">
        <v>11</v>
      </c>
      <c r="D48" s="89">
        <v>2</v>
      </c>
      <c r="E48" s="89">
        <v>2</v>
      </c>
      <c r="F48" s="82">
        <v>2</v>
      </c>
      <c r="G48" s="165">
        <v>2</v>
      </c>
      <c r="H48" s="165"/>
      <c r="I48" s="165"/>
      <c r="J48" s="165"/>
      <c r="K48" s="165"/>
      <c r="L48" s="165"/>
      <c r="M48" s="165"/>
      <c r="N48" s="165"/>
      <c r="O48" s="165"/>
    </row>
    <row r="49" spans="2:15" ht="15" customHeight="1" x14ac:dyDescent="0.55000000000000004">
      <c r="B49" s="153"/>
      <c r="C49" s="117" t="s">
        <v>330</v>
      </c>
      <c r="D49" s="148">
        <v>64.5</v>
      </c>
      <c r="E49" s="148">
        <v>72.75</v>
      </c>
      <c r="F49" s="82">
        <v>59.34</v>
      </c>
      <c r="G49" s="82">
        <v>66.930000000000007</v>
      </c>
      <c r="H49" s="165"/>
      <c r="I49" s="165"/>
      <c r="J49" s="165"/>
      <c r="K49" s="165"/>
      <c r="L49" s="165"/>
      <c r="M49" s="165"/>
      <c r="N49" s="165"/>
      <c r="O49" s="165"/>
    </row>
    <row r="50" spans="2:15" ht="15" customHeight="1" x14ac:dyDescent="0.55000000000000004">
      <c r="B50" s="153"/>
      <c r="C50" s="97" t="s">
        <v>178</v>
      </c>
      <c r="D50" s="84">
        <v>3.2</v>
      </c>
      <c r="E50" s="84">
        <v>4</v>
      </c>
      <c r="F50" s="84">
        <v>2.94</v>
      </c>
      <c r="G50" s="84">
        <v>3.68</v>
      </c>
      <c r="H50" s="101"/>
      <c r="I50" s="101"/>
      <c r="J50" s="101"/>
      <c r="K50" s="101"/>
      <c r="L50" s="101"/>
      <c r="M50" s="236"/>
      <c r="N50" s="236"/>
      <c r="O50" s="101"/>
    </row>
    <row r="51" spans="2:15" ht="15" customHeight="1" x14ac:dyDescent="0.55000000000000004">
      <c r="B51" s="153"/>
      <c r="C51" s="97" t="s">
        <v>181</v>
      </c>
      <c r="D51" s="82">
        <v>47.2</v>
      </c>
      <c r="E51" s="89">
        <v>52.84</v>
      </c>
      <c r="F51" s="82">
        <v>37.39</v>
      </c>
      <c r="G51" s="165">
        <v>41.74</v>
      </c>
      <c r="H51" s="101"/>
      <c r="I51" s="101"/>
      <c r="J51" s="101"/>
      <c r="K51" s="101"/>
      <c r="L51" s="101"/>
      <c r="M51" s="101"/>
      <c r="N51" s="101"/>
      <c r="O51" s="165"/>
    </row>
    <row r="52" spans="2:15" ht="15" customHeight="1" x14ac:dyDescent="0.55000000000000004">
      <c r="B52" s="153"/>
      <c r="C52" s="120" t="s">
        <v>40</v>
      </c>
      <c r="D52" s="82">
        <v>15</v>
      </c>
      <c r="E52" s="82">
        <v>18</v>
      </c>
      <c r="F52" s="82">
        <v>15</v>
      </c>
      <c r="G52" s="82">
        <v>18</v>
      </c>
      <c r="H52" s="320"/>
      <c r="I52" s="165"/>
      <c r="J52" s="165"/>
      <c r="K52" s="165"/>
      <c r="L52" s="165"/>
      <c r="M52" s="165"/>
      <c r="N52" s="165"/>
      <c r="O52" s="165"/>
    </row>
    <row r="53" spans="2:15" ht="15" customHeight="1" x14ac:dyDescent="0.55000000000000004">
      <c r="B53" s="153"/>
      <c r="C53" s="79" t="s">
        <v>19</v>
      </c>
      <c r="D53" s="82">
        <v>0.7</v>
      </c>
      <c r="E53" s="89">
        <v>1</v>
      </c>
      <c r="F53" s="82">
        <v>0.7</v>
      </c>
      <c r="G53" s="89">
        <v>1</v>
      </c>
      <c r="H53" s="110"/>
      <c r="I53" s="165"/>
      <c r="J53" s="165"/>
      <c r="K53" s="165"/>
      <c r="L53" s="165"/>
      <c r="M53" s="165"/>
      <c r="N53" s="165"/>
      <c r="O53" s="165"/>
    </row>
    <row r="54" spans="2:15" ht="15" customHeight="1" x14ac:dyDescent="0.55000000000000004">
      <c r="B54" s="153"/>
      <c r="C54" s="79" t="s">
        <v>17</v>
      </c>
      <c r="D54" s="82">
        <v>9</v>
      </c>
      <c r="E54" s="89">
        <v>10</v>
      </c>
      <c r="F54" s="82">
        <v>9</v>
      </c>
      <c r="G54" s="89">
        <v>10</v>
      </c>
      <c r="H54" s="165"/>
      <c r="I54" s="165"/>
      <c r="J54" s="165"/>
      <c r="K54" s="165"/>
      <c r="L54" s="165"/>
      <c r="M54" s="165"/>
      <c r="N54" s="165"/>
      <c r="O54" s="165"/>
    </row>
    <row r="55" spans="2:15" ht="15" customHeight="1" x14ac:dyDescent="0.55000000000000004">
      <c r="B55" s="153"/>
      <c r="C55" s="79" t="s">
        <v>145</v>
      </c>
      <c r="D55" s="82">
        <v>36</v>
      </c>
      <c r="E55" s="89">
        <v>48</v>
      </c>
      <c r="F55" s="82">
        <v>30</v>
      </c>
      <c r="G55" s="89">
        <v>40</v>
      </c>
      <c r="H55" s="165"/>
      <c r="I55" s="165"/>
      <c r="J55" s="165"/>
      <c r="K55" s="165"/>
      <c r="L55" s="165"/>
      <c r="M55" s="165"/>
      <c r="N55" s="165"/>
      <c r="O55" s="165"/>
    </row>
    <row r="56" spans="2:15" ht="15" customHeight="1" x14ac:dyDescent="0.55000000000000004">
      <c r="B56" s="153"/>
      <c r="C56" s="97" t="s">
        <v>179</v>
      </c>
      <c r="D56" s="82">
        <v>6.72</v>
      </c>
      <c r="E56" s="89">
        <v>7.56</v>
      </c>
      <c r="F56" s="82">
        <v>4.97</v>
      </c>
      <c r="G56" s="165">
        <v>5.59</v>
      </c>
      <c r="H56" s="165"/>
      <c r="I56" s="165"/>
      <c r="J56" s="165"/>
      <c r="K56" s="165"/>
      <c r="L56" s="165"/>
      <c r="M56" s="165"/>
      <c r="N56" s="165"/>
      <c r="O56" s="165"/>
    </row>
    <row r="57" spans="2:15" ht="15" customHeight="1" x14ac:dyDescent="0.55000000000000004">
      <c r="B57" s="153"/>
      <c r="C57" s="79" t="s">
        <v>24</v>
      </c>
      <c r="D57" s="82">
        <v>7</v>
      </c>
      <c r="E57" s="89">
        <v>7</v>
      </c>
      <c r="F57" s="82">
        <v>5.88</v>
      </c>
      <c r="G57" s="165">
        <v>5.88</v>
      </c>
      <c r="H57" s="165"/>
      <c r="I57" s="165"/>
      <c r="J57" s="165"/>
      <c r="K57" s="165"/>
      <c r="L57" s="165"/>
      <c r="M57" s="165"/>
      <c r="N57" s="165"/>
      <c r="O57" s="165"/>
    </row>
    <row r="58" spans="2:15" ht="15" customHeight="1" x14ac:dyDescent="0.55000000000000004">
      <c r="B58" s="153"/>
      <c r="C58" s="79" t="s">
        <v>19</v>
      </c>
      <c r="D58" s="82">
        <v>0.7</v>
      </c>
      <c r="E58" s="89">
        <v>1</v>
      </c>
      <c r="F58" s="82">
        <v>0.7</v>
      </c>
      <c r="G58" s="89">
        <v>1</v>
      </c>
      <c r="H58" s="165"/>
      <c r="I58" s="165"/>
      <c r="J58" s="165"/>
      <c r="K58" s="165"/>
      <c r="L58" s="165"/>
      <c r="M58" s="165"/>
      <c r="N58" s="165"/>
      <c r="O58" s="165"/>
    </row>
    <row r="59" spans="2:15" ht="15" customHeight="1" x14ac:dyDescent="0.55000000000000004">
      <c r="B59" s="153"/>
      <c r="C59" s="79" t="s">
        <v>264</v>
      </c>
      <c r="D59" s="82">
        <v>7</v>
      </c>
      <c r="E59" s="89">
        <v>7</v>
      </c>
      <c r="F59" s="82">
        <v>7</v>
      </c>
      <c r="G59" s="89">
        <v>7</v>
      </c>
      <c r="H59" s="165"/>
      <c r="I59" s="165"/>
      <c r="J59" s="165"/>
      <c r="K59" s="165"/>
      <c r="L59" s="165"/>
      <c r="M59" s="165"/>
      <c r="N59" s="165"/>
      <c r="O59" s="165"/>
    </row>
    <row r="60" spans="2:15" ht="15" customHeight="1" x14ac:dyDescent="0.55000000000000004">
      <c r="B60" s="153"/>
      <c r="C60" s="79" t="s">
        <v>456</v>
      </c>
      <c r="D60" s="194">
        <v>1</v>
      </c>
      <c r="E60" s="195">
        <v>1.2</v>
      </c>
      <c r="F60" s="194">
        <v>0.9</v>
      </c>
      <c r="G60" s="195">
        <v>1.08</v>
      </c>
      <c r="H60" s="165"/>
      <c r="I60" s="165"/>
      <c r="J60" s="165"/>
      <c r="K60" s="165"/>
      <c r="L60" s="165"/>
      <c r="M60" s="165"/>
      <c r="N60" s="165"/>
      <c r="O60" s="165"/>
    </row>
    <row r="61" spans="2:15" ht="15" customHeight="1" x14ac:dyDescent="0.55000000000000004">
      <c r="B61" s="153"/>
      <c r="C61" s="154" t="s">
        <v>183</v>
      </c>
      <c r="D61" s="194">
        <v>2</v>
      </c>
      <c r="E61" s="195">
        <v>2</v>
      </c>
      <c r="F61" s="194">
        <v>2</v>
      </c>
      <c r="G61" s="195">
        <v>2</v>
      </c>
      <c r="H61" s="165"/>
      <c r="I61" s="165"/>
      <c r="J61" s="165"/>
      <c r="K61" s="165"/>
      <c r="L61" s="165"/>
      <c r="M61" s="165"/>
      <c r="N61" s="165"/>
      <c r="O61" s="165"/>
    </row>
    <row r="62" spans="2:15" ht="15" customHeight="1" x14ac:dyDescent="0.55000000000000004">
      <c r="B62" s="153"/>
      <c r="C62" s="120" t="s">
        <v>40</v>
      </c>
      <c r="D62" s="82">
        <v>15</v>
      </c>
      <c r="E62" s="82">
        <v>18</v>
      </c>
      <c r="F62" s="82">
        <v>15</v>
      </c>
      <c r="G62" s="82">
        <v>18</v>
      </c>
      <c r="H62" s="165"/>
      <c r="I62" s="165"/>
      <c r="J62" s="165"/>
      <c r="K62" s="165"/>
      <c r="L62" s="165"/>
      <c r="M62" s="165"/>
      <c r="N62" s="165"/>
      <c r="O62" s="165"/>
    </row>
    <row r="63" spans="2:15" ht="15" customHeight="1" thickBot="1" x14ac:dyDescent="0.6">
      <c r="B63" s="153"/>
      <c r="C63" s="79" t="s">
        <v>11</v>
      </c>
      <c r="D63" s="194">
        <v>4</v>
      </c>
      <c r="E63" s="195">
        <v>4</v>
      </c>
      <c r="F63" s="194">
        <v>4</v>
      </c>
      <c r="G63" s="195">
        <v>4</v>
      </c>
      <c r="H63" s="165"/>
      <c r="I63" s="165"/>
      <c r="J63" s="165"/>
      <c r="K63" s="165"/>
      <c r="L63" s="165"/>
      <c r="M63" s="165"/>
      <c r="N63" s="165"/>
      <c r="O63" s="165"/>
    </row>
    <row r="64" spans="2:15" ht="15" customHeight="1" thickBot="1" x14ac:dyDescent="0.6">
      <c r="B64" s="500" t="s">
        <v>312</v>
      </c>
      <c r="C64" s="365" t="s">
        <v>190</v>
      </c>
      <c r="D64" s="292"/>
      <c r="E64" s="292"/>
      <c r="F64" s="292">
        <v>180</v>
      </c>
      <c r="G64" s="292">
        <v>200</v>
      </c>
      <c r="H64" s="218">
        <v>0.1</v>
      </c>
      <c r="I64" s="218">
        <v>0</v>
      </c>
      <c r="J64" s="218">
        <v>0</v>
      </c>
      <c r="K64" s="218">
        <v>0</v>
      </c>
      <c r="L64" s="295">
        <v>21.5</v>
      </c>
      <c r="M64" s="295">
        <v>23.88</v>
      </c>
      <c r="N64" s="218">
        <v>95.4</v>
      </c>
      <c r="O64" s="218">
        <v>106</v>
      </c>
    </row>
    <row r="65" spans="2:15" ht="15" customHeight="1" thickBot="1" x14ac:dyDescent="0.6">
      <c r="B65" s="372"/>
      <c r="C65" s="286" t="s">
        <v>243</v>
      </c>
      <c r="D65" s="118">
        <v>12.75</v>
      </c>
      <c r="E65" s="118">
        <v>13.75</v>
      </c>
      <c r="F65" s="720">
        <v>12</v>
      </c>
      <c r="G65" s="650">
        <v>13</v>
      </c>
      <c r="H65" s="189"/>
      <c r="I65" s="189"/>
      <c r="J65" s="189"/>
      <c r="K65" s="189"/>
      <c r="L65" s="295"/>
      <c r="M65" s="189"/>
      <c r="N65" s="189"/>
      <c r="O65" s="189"/>
    </row>
    <row r="66" spans="2:15" ht="15" customHeight="1" thickBot="1" x14ac:dyDescent="0.6">
      <c r="B66" s="372"/>
      <c r="C66" s="375" t="s">
        <v>369</v>
      </c>
      <c r="D66" s="376">
        <v>12.6</v>
      </c>
      <c r="E66" s="377">
        <v>13.65</v>
      </c>
      <c r="F66" s="721"/>
      <c r="G66" s="723"/>
      <c r="H66" s="189"/>
      <c r="I66" s="189"/>
      <c r="J66" s="189"/>
      <c r="K66" s="189"/>
      <c r="L66" s="189"/>
      <c r="M66" s="189"/>
      <c r="N66" s="189"/>
      <c r="O66" s="189"/>
    </row>
    <row r="67" spans="2:15" ht="15" customHeight="1" thickBot="1" x14ac:dyDescent="0.6">
      <c r="B67" s="372"/>
      <c r="C67" s="378" t="s">
        <v>370</v>
      </c>
      <c r="D67" s="379">
        <v>12.12</v>
      </c>
      <c r="E67" s="379">
        <v>13.13</v>
      </c>
      <c r="F67" s="721"/>
      <c r="G67" s="723"/>
      <c r="H67" s="189"/>
      <c r="I67" s="189"/>
      <c r="J67" s="189"/>
      <c r="K67" s="189"/>
      <c r="L67" s="189"/>
      <c r="M67" s="189"/>
      <c r="N67" s="189"/>
      <c r="O67" s="189"/>
    </row>
    <row r="68" spans="2:15" ht="15" customHeight="1" thickBot="1" x14ac:dyDescent="0.6">
      <c r="B68" s="372"/>
      <c r="C68" s="378" t="s">
        <v>371</v>
      </c>
      <c r="D68" s="380">
        <v>13.2</v>
      </c>
      <c r="E68" s="380">
        <v>14.3</v>
      </c>
      <c r="F68" s="721"/>
      <c r="G68" s="723"/>
      <c r="H68" s="189"/>
      <c r="I68" s="189"/>
      <c r="J68" s="189"/>
      <c r="K68" s="189"/>
      <c r="L68" s="189"/>
      <c r="M68" s="189"/>
      <c r="N68" s="189"/>
      <c r="O68" s="189"/>
    </row>
    <row r="69" spans="2:15" ht="15" customHeight="1" thickBot="1" x14ac:dyDescent="0.6">
      <c r="B69" s="372"/>
      <c r="C69" s="378" t="s">
        <v>372</v>
      </c>
      <c r="D69" s="379">
        <v>13.8</v>
      </c>
      <c r="E69" s="379">
        <v>14.95</v>
      </c>
      <c r="F69" s="722"/>
      <c r="G69" s="724"/>
      <c r="H69" s="189"/>
      <c r="I69" s="189"/>
      <c r="J69" s="189"/>
      <c r="K69" s="189"/>
      <c r="L69" s="189"/>
      <c r="M69" s="189"/>
      <c r="N69" s="189"/>
      <c r="O69" s="189"/>
    </row>
    <row r="70" spans="2:15" ht="15" customHeight="1" x14ac:dyDescent="0.55000000000000004">
      <c r="B70" s="372"/>
      <c r="C70" s="102" t="s">
        <v>56</v>
      </c>
      <c r="D70" s="118">
        <v>8.6</v>
      </c>
      <c r="E70" s="118">
        <v>13</v>
      </c>
      <c r="F70" s="118">
        <v>8.6</v>
      </c>
      <c r="G70" s="118">
        <v>13</v>
      </c>
      <c r="H70" s="189"/>
      <c r="I70" s="189"/>
      <c r="J70" s="189"/>
      <c r="K70" s="189"/>
      <c r="L70" s="189"/>
      <c r="M70" s="189"/>
      <c r="N70" s="189"/>
      <c r="O70" s="189"/>
    </row>
    <row r="71" spans="2:15" ht="15" customHeight="1" x14ac:dyDescent="0.55000000000000004">
      <c r="B71" s="153"/>
      <c r="C71" s="102" t="s">
        <v>20</v>
      </c>
      <c r="D71" s="118">
        <v>8</v>
      </c>
      <c r="E71" s="118">
        <v>9</v>
      </c>
      <c r="F71" s="118">
        <v>8</v>
      </c>
      <c r="G71" s="118">
        <v>9</v>
      </c>
      <c r="H71" s="189"/>
      <c r="I71" s="189"/>
      <c r="J71" s="189"/>
      <c r="K71" s="189"/>
      <c r="L71" s="189"/>
      <c r="M71" s="189"/>
      <c r="N71" s="189"/>
      <c r="O71" s="189"/>
    </row>
    <row r="72" spans="2:15" ht="15" customHeight="1" x14ac:dyDescent="0.55000000000000004">
      <c r="B72" s="373"/>
      <c r="C72" s="301" t="s">
        <v>21</v>
      </c>
      <c r="D72" s="258"/>
      <c r="E72" s="258"/>
      <c r="F72" s="258">
        <f>F26+F32+F64+F45+F43+F44</f>
        <v>555</v>
      </c>
      <c r="G72" s="258">
        <f t="shared" ref="G72:O72" si="3">G26+G32+G64+G45+G43+G44</f>
        <v>670</v>
      </c>
      <c r="H72" s="258">
        <f t="shared" si="3"/>
        <v>11.069999999999999</v>
      </c>
      <c r="I72" s="258">
        <f t="shared" si="3"/>
        <v>14.1</v>
      </c>
      <c r="J72" s="258">
        <f t="shared" si="3"/>
        <v>16.270000000000003</v>
      </c>
      <c r="K72" s="258">
        <f t="shared" si="3"/>
        <v>20.770000000000003</v>
      </c>
      <c r="L72" s="258">
        <f t="shared" si="3"/>
        <v>55.29</v>
      </c>
      <c r="M72" s="258">
        <f t="shared" si="3"/>
        <v>69.320000000000007</v>
      </c>
      <c r="N72" s="258">
        <f t="shared" si="3"/>
        <v>423.22</v>
      </c>
      <c r="O72" s="258">
        <f t="shared" si="3"/>
        <v>516.61</v>
      </c>
    </row>
    <row r="73" spans="2:15" ht="15" customHeight="1" thickBot="1" x14ac:dyDescent="0.6">
      <c r="B73" s="373"/>
      <c r="C73" s="301" t="s">
        <v>22</v>
      </c>
      <c r="D73" s="258"/>
      <c r="E73" s="258"/>
      <c r="F73" s="258"/>
      <c r="G73" s="258"/>
      <c r="H73" s="101"/>
      <c r="I73" s="101"/>
      <c r="J73" s="101"/>
      <c r="K73" s="101"/>
      <c r="L73" s="101"/>
      <c r="M73" s="101"/>
      <c r="N73" s="101"/>
      <c r="O73" s="101"/>
    </row>
    <row r="74" spans="2:15" ht="15" customHeight="1" thickBot="1" x14ac:dyDescent="0.6">
      <c r="B74" s="353" t="s">
        <v>102</v>
      </c>
      <c r="C74" s="155" t="s">
        <v>534</v>
      </c>
      <c r="D74" s="303"/>
      <c r="E74" s="303"/>
      <c r="F74" s="156">
        <v>40</v>
      </c>
      <c r="G74" s="156">
        <v>60</v>
      </c>
      <c r="H74" s="304">
        <v>0.3</v>
      </c>
      <c r="I74" s="304">
        <v>0.5</v>
      </c>
      <c r="J74" s="304">
        <v>2.06</v>
      </c>
      <c r="K74" s="304">
        <v>3.09</v>
      </c>
      <c r="L74" s="305">
        <v>1.88</v>
      </c>
      <c r="M74" s="304">
        <v>2.82</v>
      </c>
      <c r="N74" s="304">
        <v>27.56</v>
      </c>
      <c r="O74" s="306">
        <v>41.34</v>
      </c>
    </row>
    <row r="75" spans="2:15" ht="15" customHeight="1" x14ac:dyDescent="0.55000000000000004">
      <c r="B75" s="353"/>
      <c r="C75" s="186" t="s">
        <v>533</v>
      </c>
      <c r="D75" s="175">
        <v>46</v>
      </c>
      <c r="E75" s="175">
        <v>65</v>
      </c>
      <c r="F75" s="81">
        <v>36.799999999999997</v>
      </c>
      <c r="G75" s="81">
        <v>52</v>
      </c>
      <c r="H75" s="81"/>
      <c r="I75" s="307"/>
      <c r="J75" s="307"/>
      <c r="K75" s="307"/>
      <c r="L75" s="307"/>
      <c r="M75" s="307"/>
      <c r="N75" s="307"/>
      <c r="O75" s="307"/>
    </row>
    <row r="76" spans="2:15" ht="15" customHeight="1" x14ac:dyDescent="0.55000000000000004">
      <c r="B76" s="353"/>
      <c r="C76" s="186" t="s">
        <v>183</v>
      </c>
      <c r="D76" s="175">
        <v>1</v>
      </c>
      <c r="E76" s="175">
        <v>2</v>
      </c>
      <c r="F76" s="81">
        <v>1</v>
      </c>
      <c r="G76" s="81">
        <v>2</v>
      </c>
      <c r="H76" s="81"/>
      <c r="I76" s="307"/>
      <c r="J76" s="307"/>
      <c r="K76" s="307"/>
      <c r="L76" s="307"/>
      <c r="M76" s="307"/>
      <c r="N76" s="307"/>
      <c r="O76" s="307"/>
    </row>
    <row r="77" spans="2:15" ht="15" customHeight="1" x14ac:dyDescent="0.55000000000000004">
      <c r="B77" s="353"/>
      <c r="C77" s="186" t="s">
        <v>275</v>
      </c>
      <c r="D77" s="175">
        <v>2</v>
      </c>
      <c r="E77" s="175">
        <v>3</v>
      </c>
      <c r="F77" s="81">
        <v>1.75</v>
      </c>
      <c r="G77" s="81">
        <v>2.65</v>
      </c>
      <c r="H77" s="81"/>
      <c r="I77" s="307"/>
      <c r="J77" s="307"/>
      <c r="K77" s="307"/>
      <c r="L77" s="307"/>
      <c r="M77" s="307"/>
      <c r="N77" s="307"/>
      <c r="O77" s="307"/>
    </row>
    <row r="78" spans="2:15" ht="15" customHeight="1" x14ac:dyDescent="0.55000000000000004">
      <c r="B78" s="353"/>
      <c r="C78" s="186" t="s">
        <v>274</v>
      </c>
      <c r="D78" s="175">
        <v>4</v>
      </c>
      <c r="E78" s="175">
        <v>4</v>
      </c>
      <c r="F78" s="81">
        <v>3.2</v>
      </c>
      <c r="G78" s="81">
        <v>3.2</v>
      </c>
      <c r="H78" s="81"/>
      <c r="I78" s="307"/>
      <c r="J78" s="307"/>
      <c r="K78" s="307"/>
      <c r="L78" s="307"/>
      <c r="M78" s="307"/>
      <c r="N78" s="307"/>
      <c r="O78" s="307"/>
    </row>
    <row r="79" spans="2:15" ht="15" customHeight="1" thickBot="1" x14ac:dyDescent="0.6">
      <c r="B79" s="366" t="s">
        <v>283</v>
      </c>
      <c r="C79" s="596" t="s">
        <v>420</v>
      </c>
      <c r="D79" s="84"/>
      <c r="E79" s="84"/>
      <c r="F79" s="258">
        <v>150</v>
      </c>
      <c r="G79" s="258">
        <v>180</v>
      </c>
      <c r="H79" s="297">
        <v>4.5</v>
      </c>
      <c r="I79" s="297">
        <v>5.8</v>
      </c>
      <c r="J79" s="297">
        <v>1.5</v>
      </c>
      <c r="K79" s="297">
        <v>2</v>
      </c>
      <c r="L79" s="297">
        <v>5.0999999999999996</v>
      </c>
      <c r="M79" s="297">
        <v>6.12</v>
      </c>
      <c r="N79" s="297">
        <v>63</v>
      </c>
      <c r="O79" s="297">
        <v>81.900000000000006</v>
      </c>
    </row>
    <row r="80" spans="2:15" ht="15" customHeight="1" x14ac:dyDescent="0.55000000000000004">
      <c r="B80" s="153"/>
      <c r="C80" s="119" t="s">
        <v>180</v>
      </c>
      <c r="D80" s="84">
        <v>42</v>
      </c>
      <c r="E80" s="84">
        <v>45.75</v>
      </c>
      <c r="F80" s="84">
        <v>38.64</v>
      </c>
      <c r="G80" s="84">
        <v>42.09</v>
      </c>
      <c r="H80" s="165"/>
      <c r="I80" s="165"/>
      <c r="J80" s="165"/>
      <c r="K80" s="165"/>
      <c r="L80" s="165"/>
      <c r="M80" s="165"/>
      <c r="N80" s="165"/>
      <c r="O80" s="165"/>
    </row>
    <row r="81" spans="2:15" ht="15" customHeight="1" x14ac:dyDescent="0.55000000000000004">
      <c r="B81" s="153"/>
      <c r="C81" s="119" t="s">
        <v>179</v>
      </c>
      <c r="D81" s="82">
        <v>3.02</v>
      </c>
      <c r="E81" s="82">
        <v>4.2</v>
      </c>
      <c r="F81" s="82">
        <v>2.2400000000000002</v>
      </c>
      <c r="G81" s="82">
        <v>3.11</v>
      </c>
      <c r="H81" s="101"/>
      <c r="I81" s="101"/>
      <c r="J81" s="101"/>
      <c r="K81" s="101"/>
      <c r="L81" s="101"/>
      <c r="M81" s="101"/>
      <c r="N81" s="101"/>
      <c r="O81" s="101"/>
    </row>
    <row r="82" spans="2:15" ht="15" customHeight="1" x14ac:dyDescent="0.55000000000000004">
      <c r="B82" s="153"/>
      <c r="C82" s="119" t="s">
        <v>178</v>
      </c>
      <c r="D82" s="82">
        <v>3.2</v>
      </c>
      <c r="E82" s="82">
        <v>4</v>
      </c>
      <c r="F82" s="82">
        <v>2.94</v>
      </c>
      <c r="G82" s="82">
        <v>3.68</v>
      </c>
      <c r="H82" s="101"/>
      <c r="I82" s="101"/>
      <c r="J82" s="101"/>
      <c r="K82" s="101"/>
      <c r="L82" s="101"/>
      <c r="M82" s="101"/>
      <c r="N82" s="101"/>
      <c r="O82" s="101"/>
    </row>
    <row r="83" spans="2:15" ht="15" customHeight="1" x14ac:dyDescent="0.55000000000000004">
      <c r="B83" s="153"/>
      <c r="C83" s="188" t="s">
        <v>421</v>
      </c>
      <c r="D83" s="84">
        <v>4</v>
      </c>
      <c r="E83" s="84">
        <v>6</v>
      </c>
      <c r="F83" s="84">
        <v>4</v>
      </c>
      <c r="G83" s="84">
        <v>6</v>
      </c>
      <c r="H83" s="101"/>
      <c r="I83" s="101"/>
      <c r="J83" s="101"/>
      <c r="K83" s="101"/>
      <c r="L83" s="101"/>
      <c r="M83" s="101"/>
      <c r="N83" s="101"/>
      <c r="O83" s="101"/>
    </row>
    <row r="84" spans="2:15" ht="15" customHeight="1" x14ac:dyDescent="0.55000000000000004">
      <c r="B84" s="153"/>
      <c r="C84" s="188" t="s">
        <v>422</v>
      </c>
      <c r="D84" s="168">
        <v>13.2</v>
      </c>
      <c r="E84" s="168">
        <v>16</v>
      </c>
      <c r="F84" s="84">
        <v>11.88</v>
      </c>
      <c r="G84" s="84">
        <v>14.4</v>
      </c>
      <c r="H84" s="101"/>
      <c r="I84" s="101"/>
      <c r="J84" s="101"/>
      <c r="K84" s="101"/>
      <c r="L84" s="101"/>
      <c r="M84" s="101"/>
      <c r="N84" s="101"/>
      <c r="O84" s="101"/>
    </row>
    <row r="85" spans="2:15" ht="15" customHeight="1" x14ac:dyDescent="0.55000000000000004">
      <c r="B85" s="153"/>
      <c r="C85" s="119" t="s">
        <v>11</v>
      </c>
      <c r="D85" s="84">
        <v>2</v>
      </c>
      <c r="E85" s="84">
        <v>2</v>
      </c>
      <c r="F85" s="84">
        <v>2</v>
      </c>
      <c r="G85" s="84">
        <v>2</v>
      </c>
      <c r="H85" s="101"/>
      <c r="I85" s="101"/>
      <c r="J85" s="101"/>
      <c r="K85" s="101"/>
      <c r="L85" s="101"/>
      <c r="M85" s="101"/>
      <c r="N85" s="101"/>
      <c r="O85" s="101"/>
    </row>
    <row r="86" spans="2:15" ht="15" customHeight="1" x14ac:dyDescent="0.55000000000000004">
      <c r="B86" s="153"/>
      <c r="C86" s="119" t="s">
        <v>274</v>
      </c>
      <c r="D86" s="84">
        <v>1</v>
      </c>
      <c r="E86" s="84">
        <v>1</v>
      </c>
      <c r="F86" s="84">
        <v>0.8</v>
      </c>
      <c r="G86" s="84">
        <v>0.8</v>
      </c>
      <c r="H86" s="101"/>
      <c r="I86" s="101"/>
      <c r="J86" s="101"/>
      <c r="K86" s="101"/>
      <c r="L86" s="101"/>
      <c r="M86" s="101"/>
      <c r="N86" s="101"/>
      <c r="O86" s="101"/>
    </row>
    <row r="87" spans="2:15" ht="15" customHeight="1" x14ac:dyDescent="0.55000000000000004">
      <c r="B87" s="153"/>
      <c r="C87" s="119" t="s">
        <v>275</v>
      </c>
      <c r="D87" s="84">
        <v>0.5</v>
      </c>
      <c r="E87" s="84">
        <v>0.55000000000000004</v>
      </c>
      <c r="F87" s="84">
        <v>0.44</v>
      </c>
      <c r="G87" s="84">
        <v>0.5</v>
      </c>
      <c r="H87" s="101"/>
      <c r="I87" s="101"/>
      <c r="J87" s="101"/>
      <c r="K87" s="101"/>
      <c r="L87" s="101"/>
      <c r="M87" s="101"/>
      <c r="N87" s="101"/>
      <c r="O87" s="101"/>
    </row>
    <row r="88" spans="2:15" ht="15" customHeight="1" x14ac:dyDescent="0.55000000000000004">
      <c r="B88" s="153"/>
      <c r="C88" s="186" t="s">
        <v>183</v>
      </c>
      <c r="D88" s="84">
        <v>2</v>
      </c>
      <c r="E88" s="84">
        <v>2</v>
      </c>
      <c r="F88" s="84">
        <v>2</v>
      </c>
      <c r="G88" s="84">
        <v>2</v>
      </c>
      <c r="H88" s="101"/>
      <c r="I88" s="101"/>
      <c r="J88" s="101"/>
      <c r="K88" s="101"/>
      <c r="L88" s="101"/>
      <c r="M88" s="101"/>
      <c r="N88" s="101"/>
      <c r="O88" s="101"/>
    </row>
    <row r="89" spans="2:15" ht="15" customHeight="1" thickBot="1" x14ac:dyDescent="0.6">
      <c r="B89" s="153"/>
      <c r="C89" s="97" t="s">
        <v>181</v>
      </c>
      <c r="D89" s="84">
        <v>20</v>
      </c>
      <c r="E89" s="84">
        <v>20.8</v>
      </c>
      <c r="F89" s="84">
        <v>15.8</v>
      </c>
      <c r="G89" s="84">
        <v>16.43</v>
      </c>
      <c r="H89" s="101"/>
      <c r="I89" s="101"/>
      <c r="J89" s="101"/>
      <c r="K89" s="101"/>
      <c r="L89" s="101"/>
      <c r="M89" s="101"/>
      <c r="N89" s="101"/>
      <c r="O89" s="101"/>
    </row>
    <row r="90" spans="2:15" ht="15" customHeight="1" thickBot="1" x14ac:dyDescent="0.6">
      <c r="B90" s="373" t="s">
        <v>313</v>
      </c>
      <c r="C90" s="597" t="s">
        <v>340</v>
      </c>
      <c r="D90" s="598"/>
      <c r="E90" s="599"/>
      <c r="F90" s="258">
        <v>60</v>
      </c>
      <c r="G90" s="258">
        <v>60</v>
      </c>
      <c r="H90" s="101">
        <v>3.9</v>
      </c>
      <c r="I90" s="101">
        <v>3.9</v>
      </c>
      <c r="J90" s="101">
        <v>4.5</v>
      </c>
      <c r="K90" s="101">
        <v>4.5</v>
      </c>
      <c r="L90" s="101">
        <v>21</v>
      </c>
      <c r="M90" s="101">
        <v>21</v>
      </c>
      <c r="N90" s="101">
        <v>107.7</v>
      </c>
      <c r="O90" s="101">
        <v>107.7</v>
      </c>
    </row>
    <row r="91" spans="2:15" ht="15" customHeight="1" x14ac:dyDescent="0.55000000000000004">
      <c r="B91" s="153"/>
      <c r="C91" s="212" t="s">
        <v>183</v>
      </c>
      <c r="D91" s="213">
        <v>2</v>
      </c>
      <c r="E91" s="214">
        <v>2</v>
      </c>
      <c r="F91" s="82">
        <v>2</v>
      </c>
      <c r="G91" s="82">
        <v>2</v>
      </c>
      <c r="H91" s="101"/>
      <c r="I91" s="101"/>
      <c r="J91" s="101"/>
      <c r="K91" s="101"/>
      <c r="L91" s="101"/>
      <c r="M91" s="101"/>
      <c r="N91" s="101"/>
      <c r="O91" s="101"/>
    </row>
    <row r="92" spans="2:15" ht="15" customHeight="1" x14ac:dyDescent="0.55000000000000004">
      <c r="B92" s="153"/>
      <c r="C92" s="119" t="s">
        <v>11</v>
      </c>
      <c r="D92" s="82">
        <v>2</v>
      </c>
      <c r="E92" s="89">
        <v>2</v>
      </c>
      <c r="F92" s="82">
        <v>2</v>
      </c>
      <c r="G92" s="82">
        <v>2</v>
      </c>
      <c r="H92" s="101"/>
      <c r="I92" s="101"/>
      <c r="J92" s="101"/>
      <c r="K92" s="101"/>
      <c r="L92" s="101"/>
      <c r="M92" s="101"/>
      <c r="N92" s="101"/>
      <c r="O92" s="101"/>
    </row>
    <row r="93" spans="2:15" ht="15" customHeight="1" x14ac:dyDescent="0.55000000000000004">
      <c r="B93" s="153"/>
      <c r="C93" s="119" t="s">
        <v>24</v>
      </c>
      <c r="D93" s="194">
        <v>11</v>
      </c>
      <c r="E93" s="194">
        <v>11</v>
      </c>
      <c r="F93" s="118">
        <v>9.24</v>
      </c>
      <c r="G93" s="118">
        <v>9.24</v>
      </c>
      <c r="H93" s="101"/>
      <c r="I93" s="101"/>
      <c r="J93" s="101"/>
      <c r="K93" s="101"/>
      <c r="L93" s="101"/>
      <c r="M93" s="101"/>
      <c r="N93" s="101"/>
      <c r="O93" s="101"/>
    </row>
    <row r="94" spans="2:15" ht="15" customHeight="1" x14ac:dyDescent="0.55000000000000004">
      <c r="B94" s="153"/>
      <c r="C94" s="121" t="s">
        <v>19</v>
      </c>
      <c r="D94" s="82">
        <v>33</v>
      </c>
      <c r="E94" s="89">
        <v>33</v>
      </c>
      <c r="F94" s="82">
        <v>33</v>
      </c>
      <c r="G94" s="82">
        <v>33</v>
      </c>
      <c r="H94" s="101"/>
      <c r="I94" s="101"/>
      <c r="J94" s="101"/>
      <c r="K94" s="101"/>
      <c r="L94" s="101"/>
      <c r="M94" s="101"/>
      <c r="N94" s="101"/>
      <c r="O94" s="101"/>
    </row>
    <row r="95" spans="2:15" ht="15" customHeight="1" x14ac:dyDescent="0.55000000000000004">
      <c r="B95" s="153"/>
      <c r="C95" s="120" t="s">
        <v>199</v>
      </c>
      <c r="D95" s="82">
        <v>1</v>
      </c>
      <c r="E95" s="89">
        <v>1.25</v>
      </c>
      <c r="F95" s="118">
        <v>1</v>
      </c>
      <c r="G95" s="118">
        <v>1.25</v>
      </c>
      <c r="H95" s="101"/>
      <c r="I95" s="101"/>
      <c r="J95" s="101"/>
      <c r="K95" s="101"/>
      <c r="L95" s="101"/>
      <c r="M95" s="101"/>
      <c r="N95" s="101"/>
      <c r="O95" s="101"/>
    </row>
    <row r="96" spans="2:15" ht="15" customHeight="1" x14ac:dyDescent="0.55000000000000004">
      <c r="B96" s="153"/>
      <c r="C96" s="120" t="s">
        <v>40</v>
      </c>
      <c r="D96" s="82">
        <v>18</v>
      </c>
      <c r="E96" s="82">
        <v>21</v>
      </c>
      <c r="F96" s="82">
        <v>18</v>
      </c>
      <c r="G96" s="82">
        <v>21</v>
      </c>
      <c r="H96" s="101"/>
      <c r="I96" s="101"/>
      <c r="J96" s="101"/>
      <c r="K96" s="101"/>
      <c r="L96" s="101"/>
      <c r="M96" s="101"/>
      <c r="N96" s="101"/>
      <c r="O96" s="101"/>
    </row>
    <row r="97" spans="2:15" ht="15" customHeight="1" x14ac:dyDescent="0.55000000000000004">
      <c r="B97" s="153"/>
      <c r="C97" s="119" t="s">
        <v>337</v>
      </c>
      <c r="D97" s="82">
        <v>1</v>
      </c>
      <c r="E97" s="89">
        <v>1.2</v>
      </c>
      <c r="F97" s="194">
        <v>0.9</v>
      </c>
      <c r="G97" s="195">
        <v>1.08</v>
      </c>
      <c r="H97" s="101"/>
      <c r="I97" s="101"/>
      <c r="J97" s="101"/>
      <c r="K97" s="101"/>
      <c r="L97" s="101"/>
      <c r="M97" s="101"/>
      <c r="N97" s="101"/>
      <c r="O97" s="101"/>
    </row>
    <row r="98" spans="2:15" ht="15" customHeight="1" x14ac:dyDescent="0.55000000000000004">
      <c r="B98" s="366" t="s">
        <v>349</v>
      </c>
      <c r="C98" s="296" t="s">
        <v>250</v>
      </c>
      <c r="D98" s="262"/>
      <c r="E98" s="262"/>
      <c r="F98" s="262">
        <v>180</v>
      </c>
      <c r="G98" s="262">
        <v>200</v>
      </c>
      <c r="H98" s="189">
        <v>0.2</v>
      </c>
      <c r="I98" s="189">
        <v>0.2</v>
      </c>
      <c r="J98" s="189">
        <v>0</v>
      </c>
      <c r="K98" s="189">
        <v>0</v>
      </c>
      <c r="L98" s="189">
        <v>13.1</v>
      </c>
      <c r="M98" s="189">
        <v>14.55</v>
      </c>
      <c r="N98" s="189">
        <v>50.4</v>
      </c>
      <c r="O98" s="189">
        <v>56</v>
      </c>
    </row>
    <row r="99" spans="2:15" ht="15" customHeight="1" x14ac:dyDescent="0.55000000000000004">
      <c r="B99" s="153"/>
      <c r="C99" s="102" t="s">
        <v>36</v>
      </c>
      <c r="D99" s="37">
        <v>11.97</v>
      </c>
      <c r="E99" s="37">
        <v>13.36</v>
      </c>
      <c r="F99" s="37">
        <v>11.97</v>
      </c>
      <c r="G99" s="37">
        <v>13.36</v>
      </c>
      <c r="H99" s="110"/>
      <c r="I99" s="110"/>
      <c r="J99" s="110"/>
      <c r="K99" s="110"/>
      <c r="L99" s="110"/>
      <c r="M99" s="110"/>
      <c r="N99" s="110"/>
      <c r="O99" s="110"/>
    </row>
    <row r="100" spans="2:15" ht="15" customHeight="1" x14ac:dyDescent="0.55000000000000004">
      <c r="B100" s="153"/>
      <c r="C100" s="102" t="s">
        <v>20</v>
      </c>
      <c r="D100" s="37">
        <v>8</v>
      </c>
      <c r="E100" s="37">
        <v>9</v>
      </c>
      <c r="F100" s="37">
        <v>8</v>
      </c>
      <c r="G100" s="37">
        <v>9</v>
      </c>
      <c r="H100" s="110"/>
      <c r="I100" s="110"/>
      <c r="J100" s="110"/>
      <c r="K100" s="110"/>
      <c r="L100" s="110"/>
      <c r="M100" s="110"/>
      <c r="N100" s="110"/>
      <c r="O100" s="110"/>
    </row>
    <row r="101" spans="2:15" ht="15" customHeight="1" x14ac:dyDescent="0.55000000000000004">
      <c r="B101" s="153"/>
      <c r="C101" s="102" t="s">
        <v>198</v>
      </c>
      <c r="D101" s="37">
        <v>1.43</v>
      </c>
      <c r="E101" s="37">
        <v>1.71</v>
      </c>
      <c r="F101" s="37">
        <v>1.43</v>
      </c>
      <c r="G101" s="37">
        <v>1.71</v>
      </c>
      <c r="H101" s="110"/>
      <c r="I101" s="110"/>
      <c r="J101" s="110"/>
      <c r="K101" s="110"/>
      <c r="L101" s="110"/>
      <c r="M101" s="110"/>
      <c r="N101" s="110"/>
      <c r="O101" s="110"/>
    </row>
    <row r="102" spans="2:15" ht="15" customHeight="1" x14ac:dyDescent="0.55000000000000004">
      <c r="B102" s="351" t="s">
        <v>353</v>
      </c>
      <c r="C102" s="365" t="s">
        <v>206</v>
      </c>
      <c r="D102" s="262">
        <v>189</v>
      </c>
      <c r="E102" s="262">
        <v>195.5</v>
      </c>
      <c r="F102" s="262">
        <v>189</v>
      </c>
      <c r="G102" s="262">
        <v>195.5</v>
      </c>
      <c r="H102" s="259">
        <f>(H103+H104+H105+H106)/4</f>
        <v>1.45</v>
      </c>
      <c r="I102" s="259">
        <f t="shared" ref="I102:O102" si="4">(I103+I104+I105+I106)/4</f>
        <v>1.5249999999999999</v>
      </c>
      <c r="J102" s="259">
        <f t="shared" si="4"/>
        <v>0.57499999999999996</v>
      </c>
      <c r="K102" s="259">
        <f t="shared" si="4"/>
        <v>0.60000000000000009</v>
      </c>
      <c r="L102" s="259">
        <f t="shared" si="4"/>
        <v>22.35</v>
      </c>
      <c r="M102" s="259">
        <f t="shared" si="4"/>
        <v>23.6</v>
      </c>
      <c r="N102" s="259">
        <f t="shared" si="4"/>
        <v>104.4</v>
      </c>
      <c r="O102" s="259">
        <f t="shared" si="4"/>
        <v>110.2</v>
      </c>
    </row>
    <row r="103" spans="2:15" ht="15" customHeight="1" x14ac:dyDescent="0.55000000000000004">
      <c r="B103" s="381"/>
      <c r="C103" s="365" t="s">
        <v>460</v>
      </c>
      <c r="D103" s="262">
        <v>189</v>
      </c>
      <c r="E103" s="262">
        <v>195.5</v>
      </c>
      <c r="F103" s="262">
        <v>189</v>
      </c>
      <c r="G103" s="262">
        <v>195.5</v>
      </c>
      <c r="H103" s="259">
        <v>1.6</v>
      </c>
      <c r="I103" s="259">
        <v>1.7</v>
      </c>
      <c r="J103" s="259">
        <v>0.4</v>
      </c>
      <c r="K103" s="259">
        <v>0.4</v>
      </c>
      <c r="L103" s="321">
        <v>14.6</v>
      </c>
      <c r="M103" s="259">
        <v>15.4</v>
      </c>
      <c r="N103" s="320">
        <v>77.400000000000006</v>
      </c>
      <c r="O103" s="320">
        <v>81.7</v>
      </c>
    </row>
    <row r="104" spans="2:15" ht="15" customHeight="1" x14ac:dyDescent="0.55000000000000004">
      <c r="B104" s="381"/>
      <c r="C104" s="365" t="s">
        <v>461</v>
      </c>
      <c r="D104" s="262">
        <v>189</v>
      </c>
      <c r="E104" s="262">
        <v>195.5</v>
      </c>
      <c r="F104" s="262">
        <v>189</v>
      </c>
      <c r="G104" s="262">
        <v>195.5</v>
      </c>
      <c r="H104" s="259">
        <v>2</v>
      </c>
      <c r="I104" s="259">
        <v>2.1</v>
      </c>
      <c r="J104" s="259">
        <v>0.6</v>
      </c>
      <c r="K104" s="259">
        <v>0.6</v>
      </c>
      <c r="L104" s="321">
        <v>36.4</v>
      </c>
      <c r="M104" s="259">
        <v>38.5</v>
      </c>
      <c r="N104" s="320">
        <v>160.19999999999999</v>
      </c>
      <c r="O104" s="320">
        <v>169.1</v>
      </c>
    </row>
    <row r="105" spans="2:15" ht="15" customHeight="1" x14ac:dyDescent="0.55000000000000004">
      <c r="B105" s="381"/>
      <c r="C105" s="365" t="s">
        <v>462</v>
      </c>
      <c r="D105" s="262">
        <v>189</v>
      </c>
      <c r="E105" s="262">
        <v>195.5</v>
      </c>
      <c r="F105" s="262">
        <v>189</v>
      </c>
      <c r="G105" s="262">
        <v>195.5</v>
      </c>
      <c r="H105" s="259">
        <v>1.5</v>
      </c>
      <c r="I105" s="259">
        <v>1.5</v>
      </c>
      <c r="J105" s="259">
        <v>0.6</v>
      </c>
      <c r="K105" s="259">
        <v>0.6</v>
      </c>
      <c r="L105" s="321">
        <v>20.8</v>
      </c>
      <c r="M105" s="259">
        <v>21.9</v>
      </c>
      <c r="N105" s="320">
        <v>95.4</v>
      </c>
      <c r="O105" s="320">
        <v>100.7</v>
      </c>
    </row>
    <row r="106" spans="2:15" ht="15" customHeight="1" x14ac:dyDescent="0.55000000000000004">
      <c r="B106" s="381"/>
      <c r="C106" s="365" t="s">
        <v>463</v>
      </c>
      <c r="D106" s="262">
        <v>189</v>
      </c>
      <c r="E106" s="262">
        <v>195.5</v>
      </c>
      <c r="F106" s="262">
        <v>189</v>
      </c>
      <c r="G106" s="262">
        <v>195.5</v>
      </c>
      <c r="H106" s="259">
        <v>0.7</v>
      </c>
      <c r="I106" s="259">
        <v>0.8</v>
      </c>
      <c r="J106" s="259">
        <v>0.7</v>
      </c>
      <c r="K106" s="259">
        <v>0.8</v>
      </c>
      <c r="L106" s="321">
        <v>17.600000000000001</v>
      </c>
      <c r="M106" s="259">
        <v>18.600000000000001</v>
      </c>
      <c r="N106" s="320">
        <v>84.6</v>
      </c>
      <c r="O106" s="320">
        <v>89.3</v>
      </c>
    </row>
    <row r="107" spans="2:15" ht="15" customHeight="1" x14ac:dyDescent="0.55000000000000004">
      <c r="B107" s="373"/>
      <c r="C107" s="301" t="s">
        <v>21</v>
      </c>
      <c r="D107" s="258"/>
      <c r="E107" s="258"/>
      <c r="F107" s="258">
        <f>F79+F74+F102+F98+F90</f>
        <v>619</v>
      </c>
      <c r="G107" s="258">
        <f t="shared" ref="G107:O107" si="5">G79+G74+G102+G98+G90</f>
        <v>695.5</v>
      </c>
      <c r="H107" s="258">
        <f>H79+H74+H102+H98+H90</f>
        <v>10.35</v>
      </c>
      <c r="I107" s="258">
        <f t="shared" si="5"/>
        <v>11.924999999999999</v>
      </c>
      <c r="J107" s="258">
        <f t="shared" si="5"/>
        <v>8.6349999999999998</v>
      </c>
      <c r="K107" s="258">
        <f t="shared" si="5"/>
        <v>10.19</v>
      </c>
      <c r="L107" s="258">
        <f t="shared" si="5"/>
        <v>63.43</v>
      </c>
      <c r="M107" s="258">
        <f t="shared" si="5"/>
        <v>68.09</v>
      </c>
      <c r="N107" s="258">
        <f t="shared" si="5"/>
        <v>353.06</v>
      </c>
      <c r="O107" s="258">
        <f t="shared" si="5"/>
        <v>397.14</v>
      </c>
    </row>
    <row r="108" spans="2:15" ht="15" customHeight="1" x14ac:dyDescent="0.55000000000000004">
      <c r="B108" s="373"/>
      <c r="C108" s="301" t="s">
        <v>26</v>
      </c>
      <c r="D108" s="258"/>
      <c r="E108" s="258"/>
      <c r="F108" s="258"/>
      <c r="G108" s="258"/>
      <c r="H108" s="84"/>
      <c r="I108" s="84"/>
      <c r="J108" s="84"/>
      <c r="K108" s="84"/>
      <c r="L108" s="84"/>
      <c r="M108" s="84"/>
      <c r="N108" s="84"/>
      <c r="O108" s="84"/>
    </row>
    <row r="109" spans="2:15" ht="15" customHeight="1" x14ac:dyDescent="0.55000000000000004">
      <c r="B109" s="632" t="s">
        <v>353</v>
      </c>
      <c r="C109" s="192" t="s">
        <v>27</v>
      </c>
      <c r="D109" s="84">
        <v>23</v>
      </c>
      <c r="E109" s="84">
        <v>23</v>
      </c>
      <c r="F109" s="292">
        <v>23</v>
      </c>
      <c r="G109" s="292">
        <v>23</v>
      </c>
      <c r="H109" s="110">
        <v>1.56</v>
      </c>
      <c r="I109" s="110">
        <v>1.56</v>
      </c>
      <c r="J109" s="110">
        <v>0.19</v>
      </c>
      <c r="K109" s="110">
        <v>0.19</v>
      </c>
      <c r="L109" s="110">
        <v>11.59</v>
      </c>
      <c r="M109" s="110">
        <v>11.59</v>
      </c>
      <c r="N109" s="110">
        <v>54.38</v>
      </c>
      <c r="O109" s="110">
        <v>54.38</v>
      </c>
    </row>
    <row r="110" spans="2:15" ht="15" customHeight="1" x14ac:dyDescent="0.55000000000000004">
      <c r="B110" s="634"/>
      <c r="C110" s="192" t="s">
        <v>28</v>
      </c>
      <c r="D110" s="84">
        <v>40</v>
      </c>
      <c r="E110" s="84">
        <v>50</v>
      </c>
      <c r="F110" s="258">
        <v>40</v>
      </c>
      <c r="G110" s="258">
        <v>50</v>
      </c>
      <c r="H110" s="110">
        <v>2.2200000000000002</v>
      </c>
      <c r="I110" s="110">
        <v>2.78</v>
      </c>
      <c r="J110" s="110">
        <v>0.45</v>
      </c>
      <c r="K110" s="110">
        <v>0.56000000000000005</v>
      </c>
      <c r="L110" s="110">
        <v>19.68</v>
      </c>
      <c r="M110" s="110">
        <v>25.6</v>
      </c>
      <c r="N110" s="110">
        <v>91.66</v>
      </c>
      <c r="O110" s="110">
        <v>114.58</v>
      </c>
    </row>
    <row r="111" spans="2:15" ht="15" customHeight="1" x14ac:dyDescent="0.55000000000000004">
      <c r="B111" s="635"/>
      <c r="C111" s="192" t="s">
        <v>29</v>
      </c>
      <c r="D111" s="179">
        <v>3</v>
      </c>
      <c r="E111" s="179">
        <v>3</v>
      </c>
      <c r="F111" s="292">
        <v>3</v>
      </c>
      <c r="G111" s="292">
        <v>3</v>
      </c>
      <c r="H111" s="110"/>
      <c r="I111" s="110"/>
      <c r="J111" s="110"/>
      <c r="K111" s="110"/>
      <c r="L111" s="110"/>
      <c r="M111" s="110"/>
      <c r="N111" s="110"/>
      <c r="O111" s="110"/>
    </row>
    <row r="112" spans="2:15" ht="15" customHeight="1" x14ac:dyDescent="0.55000000000000004">
      <c r="B112" s="382"/>
      <c r="C112" s="192" t="s">
        <v>21</v>
      </c>
      <c r="D112" s="84"/>
      <c r="E112" s="84"/>
      <c r="F112" s="292">
        <f>F109+F110+F111</f>
        <v>66</v>
      </c>
      <c r="G112" s="292">
        <f t="shared" ref="G112:O112" si="6">G109+G110+G111</f>
        <v>76</v>
      </c>
      <c r="H112" s="292">
        <f t="shared" si="6"/>
        <v>3.7800000000000002</v>
      </c>
      <c r="I112" s="292">
        <f t="shared" si="6"/>
        <v>4.34</v>
      </c>
      <c r="J112" s="292">
        <f t="shared" si="6"/>
        <v>0.64</v>
      </c>
      <c r="K112" s="292">
        <f t="shared" si="6"/>
        <v>0.75</v>
      </c>
      <c r="L112" s="292">
        <f t="shared" si="6"/>
        <v>31.27</v>
      </c>
      <c r="M112" s="292">
        <f t="shared" si="6"/>
        <v>37.19</v>
      </c>
      <c r="N112" s="292">
        <f t="shared" si="6"/>
        <v>146.04</v>
      </c>
      <c r="O112" s="292">
        <f t="shared" si="6"/>
        <v>168.96</v>
      </c>
    </row>
    <row r="113" spans="2:15" ht="15" customHeight="1" x14ac:dyDescent="0.55000000000000004">
      <c r="B113" s="373"/>
      <c r="C113" s="301" t="s">
        <v>30</v>
      </c>
      <c r="D113" s="258"/>
      <c r="E113" s="258"/>
      <c r="F113" s="258">
        <f t="shared" ref="F113:O113" si="7">F20+F24+F72+F112+F107</f>
        <v>1760</v>
      </c>
      <c r="G113" s="258">
        <f t="shared" si="7"/>
        <v>2065.5</v>
      </c>
      <c r="H113" s="258">
        <f t="shared" si="7"/>
        <v>42</v>
      </c>
      <c r="I113" s="258">
        <f t="shared" si="7"/>
        <v>51.724999999999994</v>
      </c>
      <c r="J113" s="258">
        <f t="shared" si="7"/>
        <v>45.994999999999997</v>
      </c>
      <c r="K113" s="258">
        <f t="shared" si="7"/>
        <v>60.21</v>
      </c>
      <c r="L113" s="258">
        <f t="shared" si="7"/>
        <v>209.74</v>
      </c>
      <c r="M113" s="258">
        <f t="shared" si="7"/>
        <v>248.39000000000001</v>
      </c>
      <c r="N113" s="258">
        <f t="shared" si="7"/>
        <v>1431.92</v>
      </c>
      <c r="O113" s="258">
        <f t="shared" si="7"/>
        <v>1767.71</v>
      </c>
    </row>
    <row r="114" spans="2:15" ht="15.95" customHeight="1" x14ac:dyDescent="0.55000000000000004">
      <c r="B114" s="366" t="s">
        <v>312</v>
      </c>
      <c r="C114" s="670" t="s">
        <v>396</v>
      </c>
      <c r="D114" s="670"/>
      <c r="E114" s="670"/>
      <c r="F114" s="670"/>
      <c r="G114" s="671"/>
      <c r="H114" s="156">
        <v>42</v>
      </c>
      <c r="I114" s="156">
        <v>54</v>
      </c>
      <c r="J114" s="156">
        <v>47</v>
      </c>
      <c r="K114" s="156">
        <v>60</v>
      </c>
      <c r="L114" s="156">
        <v>203</v>
      </c>
      <c r="M114" s="156">
        <v>261</v>
      </c>
      <c r="N114" s="156">
        <v>1400</v>
      </c>
      <c r="O114" s="156">
        <v>1800</v>
      </c>
    </row>
    <row r="115" spans="2:15" ht="15.95" customHeight="1" x14ac:dyDescent="0.55000000000000004">
      <c r="B115" s="366" t="s">
        <v>283</v>
      </c>
      <c r="C115" s="324" t="s">
        <v>177</v>
      </c>
      <c r="D115" s="324"/>
      <c r="E115" s="324"/>
      <c r="F115" s="324"/>
      <c r="G115" s="325"/>
      <c r="H115" s="326">
        <f>H113*100/H114</f>
        <v>100</v>
      </c>
      <c r="I115" s="326">
        <f t="shared" ref="I115:O115" si="8">I113*100/I114</f>
        <v>95.787037037037024</v>
      </c>
      <c r="J115" s="326">
        <f t="shared" si="8"/>
        <v>97.861702127659569</v>
      </c>
      <c r="K115" s="326">
        <f t="shared" si="8"/>
        <v>100.35</v>
      </c>
      <c r="L115" s="326">
        <f t="shared" si="8"/>
        <v>103.32019704433498</v>
      </c>
      <c r="M115" s="326">
        <f t="shared" si="8"/>
        <v>95.168582375478934</v>
      </c>
      <c r="N115" s="326">
        <f t="shared" si="8"/>
        <v>102.28</v>
      </c>
      <c r="O115" s="326">
        <f t="shared" si="8"/>
        <v>98.206111111111113</v>
      </c>
    </row>
    <row r="116" spans="2:15" ht="15.95" customHeight="1" x14ac:dyDescent="0.55000000000000004">
      <c r="B116" s="366"/>
      <c r="C116" s="672" t="s">
        <v>384</v>
      </c>
      <c r="D116" s="672"/>
      <c r="E116" s="672"/>
      <c r="F116" s="672"/>
      <c r="G116" s="673"/>
      <c r="H116" s="311">
        <f>H115-100</f>
        <v>0</v>
      </c>
      <c r="I116" s="311">
        <f t="shared" ref="I116:O116" si="9">I115-100</f>
        <v>-4.2129629629629761</v>
      </c>
      <c r="J116" s="311">
        <f t="shared" si="9"/>
        <v>-2.1382978723404307</v>
      </c>
      <c r="K116" s="311">
        <f t="shared" si="9"/>
        <v>0.34999999999999432</v>
      </c>
      <c r="L116" s="311">
        <f t="shared" si="9"/>
        <v>3.3201970443349751</v>
      </c>
      <c r="M116" s="311">
        <f t="shared" si="9"/>
        <v>-4.831417624521066</v>
      </c>
      <c r="N116" s="311">
        <f t="shared" si="9"/>
        <v>2.2800000000000011</v>
      </c>
      <c r="O116" s="311">
        <f t="shared" si="9"/>
        <v>-1.7938888888888869</v>
      </c>
    </row>
    <row r="117" spans="2:15" ht="15.95" customHeight="1" x14ac:dyDescent="0.55000000000000004">
      <c r="B117" s="366"/>
      <c r="C117" s="155" t="s">
        <v>397</v>
      </c>
      <c r="D117" s="695" t="s">
        <v>406</v>
      </c>
      <c r="E117" s="696"/>
      <c r="F117" s="696"/>
      <c r="G117" s="697"/>
      <c r="H117" s="560"/>
      <c r="I117" s="561"/>
      <c r="J117" s="561"/>
      <c r="K117" s="561"/>
      <c r="L117" s="674" t="s">
        <v>407</v>
      </c>
      <c r="M117" s="675"/>
      <c r="N117" s="675"/>
      <c r="O117" s="676"/>
    </row>
    <row r="118" spans="2:15" ht="31.5" customHeight="1" x14ac:dyDescent="0.55000000000000004">
      <c r="B118" s="366" t="s">
        <v>313</v>
      </c>
      <c r="C118" s="334" t="s">
        <v>164</v>
      </c>
      <c r="D118" s="335" t="s">
        <v>400</v>
      </c>
      <c r="E118" s="335" t="s">
        <v>401</v>
      </c>
      <c r="F118" s="336">
        <f>F20</f>
        <v>370</v>
      </c>
      <c r="G118" s="336">
        <f>G20</f>
        <v>444</v>
      </c>
      <c r="H118" s="337"/>
      <c r="I118" s="337"/>
      <c r="J118" s="337"/>
      <c r="K118" s="337"/>
      <c r="L118" s="335" t="s">
        <v>408</v>
      </c>
      <c r="M118" s="335" t="s">
        <v>409</v>
      </c>
      <c r="N118" s="336">
        <f>N20</f>
        <v>464</v>
      </c>
      <c r="O118" s="336">
        <f>O20</f>
        <v>622.29999999999995</v>
      </c>
    </row>
    <row r="119" spans="2:15" ht="23.25" customHeight="1" x14ac:dyDescent="0.55000000000000004">
      <c r="B119" s="366"/>
      <c r="C119" s="334" t="s">
        <v>398</v>
      </c>
      <c r="D119" s="335" t="s">
        <v>402</v>
      </c>
      <c r="E119" s="335" t="s">
        <v>402</v>
      </c>
      <c r="F119" s="336">
        <f>F24</f>
        <v>150</v>
      </c>
      <c r="G119" s="336">
        <f>G24</f>
        <v>180</v>
      </c>
      <c r="H119" s="337"/>
      <c r="I119" s="337"/>
      <c r="J119" s="337"/>
      <c r="K119" s="337"/>
      <c r="L119" s="335" t="s">
        <v>411</v>
      </c>
      <c r="M119" s="335" t="s">
        <v>410</v>
      </c>
      <c r="N119" s="336">
        <f>N24</f>
        <v>45.6</v>
      </c>
      <c r="O119" s="336">
        <f>O24</f>
        <v>62.7</v>
      </c>
    </row>
    <row r="120" spans="2:15" ht="25.5" customHeight="1" x14ac:dyDescent="0.55000000000000004">
      <c r="B120" s="366"/>
      <c r="C120" s="334" t="s">
        <v>166</v>
      </c>
      <c r="D120" s="335" t="s">
        <v>403</v>
      </c>
      <c r="E120" s="335" t="s">
        <v>404</v>
      </c>
      <c r="F120" s="336">
        <f>F72</f>
        <v>555</v>
      </c>
      <c r="G120" s="336">
        <f>G72</f>
        <v>670</v>
      </c>
      <c r="H120" s="337"/>
      <c r="I120" s="337"/>
      <c r="J120" s="337"/>
      <c r="K120" s="337"/>
      <c r="L120" s="335" t="s">
        <v>413</v>
      </c>
      <c r="M120" s="335" t="s">
        <v>414</v>
      </c>
      <c r="N120" s="336">
        <f>N72</f>
        <v>423.22</v>
      </c>
      <c r="O120" s="336">
        <f>O72</f>
        <v>516.61</v>
      </c>
    </row>
    <row r="121" spans="2:15" ht="24" customHeight="1" x14ac:dyDescent="0.55000000000000004">
      <c r="B121" s="366"/>
      <c r="C121" s="334" t="s">
        <v>399</v>
      </c>
      <c r="D121" s="335" t="s">
        <v>401</v>
      </c>
      <c r="E121" s="335" t="s">
        <v>405</v>
      </c>
      <c r="F121" s="336">
        <f>F107</f>
        <v>619</v>
      </c>
      <c r="G121" s="336">
        <f>G107</f>
        <v>695.5</v>
      </c>
      <c r="H121" s="156"/>
      <c r="I121" s="156"/>
      <c r="J121" s="156"/>
      <c r="K121" s="156"/>
      <c r="L121" s="335" t="s">
        <v>412</v>
      </c>
      <c r="M121" s="335" t="s">
        <v>415</v>
      </c>
      <c r="N121" s="336">
        <f>N107</f>
        <v>353.06</v>
      </c>
      <c r="O121" s="336">
        <f>O107</f>
        <v>397.14</v>
      </c>
    </row>
    <row r="122" spans="2:15" ht="27.75" customHeight="1" thickBot="1" x14ac:dyDescent="0.6">
      <c r="B122" s="574"/>
      <c r="C122" s="659" t="s">
        <v>473</v>
      </c>
      <c r="D122" s="338"/>
      <c r="E122" s="338"/>
      <c r="F122" s="339">
        <f>F113</f>
        <v>1760</v>
      </c>
      <c r="G122" s="339">
        <f>G113</f>
        <v>2065.5</v>
      </c>
      <c r="H122" s="337"/>
      <c r="I122" s="337"/>
      <c r="J122" s="337"/>
      <c r="K122" s="337"/>
      <c r="L122" s="335" t="s">
        <v>474</v>
      </c>
      <c r="M122" s="335" t="s">
        <v>475</v>
      </c>
      <c r="N122" s="340">
        <f>N113</f>
        <v>1431.92</v>
      </c>
      <c r="O122" s="340">
        <f>O113</f>
        <v>1767.71</v>
      </c>
    </row>
    <row r="123" spans="2:15" ht="39" thickBot="1" x14ac:dyDescent="0.6">
      <c r="B123" s="575"/>
      <c r="C123" s="660"/>
      <c r="D123" s="661" t="s">
        <v>384</v>
      </c>
      <c r="E123" s="662"/>
      <c r="F123" s="662"/>
      <c r="G123" s="662"/>
      <c r="H123" s="662"/>
      <c r="I123" s="662"/>
      <c r="J123" s="662"/>
      <c r="K123" s="663"/>
      <c r="L123" s="337"/>
      <c r="M123" s="337"/>
      <c r="N123" s="341">
        <f>N116</f>
        <v>2.2800000000000011</v>
      </c>
      <c r="O123" s="341">
        <f>O116</f>
        <v>-1.7938888888888869</v>
      </c>
    </row>
  </sheetData>
  <mergeCells count="17">
    <mergeCell ref="D117:G117"/>
    <mergeCell ref="L117:O117"/>
    <mergeCell ref="C122:C123"/>
    <mergeCell ref="D123:K123"/>
    <mergeCell ref="B109:B111"/>
    <mergeCell ref="N2:O4"/>
    <mergeCell ref="B2:B4"/>
    <mergeCell ref="H4:I4"/>
    <mergeCell ref="L4:M4"/>
    <mergeCell ref="J4:K4"/>
    <mergeCell ref="H2:M3"/>
    <mergeCell ref="C2:C4"/>
    <mergeCell ref="F65:F69"/>
    <mergeCell ref="G65:G69"/>
    <mergeCell ref="C114:G114"/>
    <mergeCell ref="C116:G116"/>
    <mergeCell ref="D2:G3"/>
  </mergeCells>
  <pageMargins left="0" right="0" top="0" bottom="0" header="0" footer="0"/>
  <pageSetup paperSize="9" scale="5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07"/>
  <sheetViews>
    <sheetView view="pageBreakPreview" topLeftCell="A70" zoomScaleNormal="100" zoomScaleSheetLayoutView="100" workbookViewId="0">
      <selection activeCell="G97" sqref="G97"/>
    </sheetView>
  </sheetViews>
  <sheetFormatPr defaultRowHeight="38.25" x14ac:dyDescent="0.55000000000000004"/>
  <cols>
    <col min="1" max="1" width="14.7109375" style="5" customWidth="1"/>
    <col min="2" max="2" width="53.7109375" style="1" customWidth="1"/>
    <col min="3" max="4" width="8.7109375" style="1" customWidth="1"/>
    <col min="5" max="5" width="10.7109375" style="1" customWidth="1"/>
    <col min="6" max="14" width="8.7109375" style="1" customWidth="1"/>
    <col min="15" max="15" width="35.5703125" style="1" bestFit="1" customWidth="1"/>
    <col min="16" max="16" width="6.28515625" style="1" customWidth="1"/>
    <col min="17" max="17" width="15.7109375" style="1" customWidth="1"/>
    <col min="18" max="16384" width="9.140625" style="1"/>
  </cols>
  <sheetData>
    <row r="1" spans="1:14" ht="18.75" customHeight="1" x14ac:dyDescent="0.55000000000000004">
      <c r="A1" s="717" t="s">
        <v>90</v>
      </c>
      <c r="B1" s="647" t="s">
        <v>525</v>
      </c>
      <c r="C1" s="678" t="s">
        <v>168</v>
      </c>
      <c r="D1" s="734"/>
      <c r="E1" s="734"/>
      <c r="F1" s="735"/>
      <c r="G1" s="686" t="s">
        <v>0</v>
      </c>
      <c r="H1" s="686"/>
      <c r="I1" s="686"/>
      <c r="J1" s="686"/>
      <c r="K1" s="686"/>
      <c r="L1" s="686"/>
      <c r="M1" s="678" t="s">
        <v>175</v>
      </c>
      <c r="N1" s="679"/>
    </row>
    <row r="2" spans="1:14" ht="4.5" customHeight="1" x14ac:dyDescent="0.55000000000000004">
      <c r="A2" s="718"/>
      <c r="B2" s="648"/>
      <c r="C2" s="590"/>
      <c r="D2" s="591"/>
      <c r="E2" s="590"/>
      <c r="F2" s="591"/>
      <c r="G2" s="686"/>
      <c r="H2" s="686"/>
      <c r="I2" s="686"/>
      <c r="J2" s="686"/>
      <c r="K2" s="686"/>
      <c r="L2" s="686"/>
      <c r="M2" s="680"/>
      <c r="N2" s="681"/>
    </row>
    <row r="3" spans="1:14" ht="24.75" customHeight="1" x14ac:dyDescent="0.55000000000000004">
      <c r="A3" s="719"/>
      <c r="B3" s="649"/>
      <c r="C3" s="579" t="s">
        <v>1</v>
      </c>
      <c r="D3" s="579" t="s">
        <v>2</v>
      </c>
      <c r="E3" s="579" t="s">
        <v>1</v>
      </c>
      <c r="F3" s="579" t="s">
        <v>2</v>
      </c>
      <c r="G3" s="684" t="s">
        <v>139</v>
      </c>
      <c r="H3" s="684"/>
      <c r="I3" s="684" t="s">
        <v>4</v>
      </c>
      <c r="J3" s="686"/>
      <c r="K3" s="686" t="s">
        <v>3</v>
      </c>
      <c r="L3" s="686"/>
      <c r="M3" s="736"/>
      <c r="N3" s="737"/>
    </row>
    <row r="4" spans="1:14" ht="15" customHeight="1" x14ac:dyDescent="0.55000000000000004">
      <c r="A4" s="500"/>
      <c r="B4" s="463" t="s">
        <v>5</v>
      </c>
      <c r="C4" s="373" t="s">
        <v>135</v>
      </c>
      <c r="D4" s="373" t="s">
        <v>136</v>
      </c>
      <c r="E4" s="373" t="s">
        <v>137</v>
      </c>
      <c r="F4" s="373" t="s">
        <v>137</v>
      </c>
      <c r="G4" s="373" t="s">
        <v>1</v>
      </c>
      <c r="H4" s="373" t="s">
        <v>2</v>
      </c>
      <c r="I4" s="373" t="s">
        <v>1</v>
      </c>
      <c r="J4" s="373" t="s">
        <v>2</v>
      </c>
      <c r="K4" s="373" t="s">
        <v>1</v>
      </c>
      <c r="L4" s="373" t="s">
        <v>2</v>
      </c>
      <c r="M4" s="373" t="s">
        <v>1</v>
      </c>
      <c r="N4" s="373" t="s">
        <v>2</v>
      </c>
    </row>
    <row r="5" spans="1:14" ht="15" customHeight="1" x14ac:dyDescent="0.55000000000000004">
      <c r="A5" s="447" t="s">
        <v>119</v>
      </c>
      <c r="B5" s="192" t="s">
        <v>188</v>
      </c>
      <c r="C5" s="262"/>
      <c r="D5" s="262"/>
      <c r="E5" s="262">
        <v>150</v>
      </c>
      <c r="F5" s="262">
        <v>180</v>
      </c>
      <c r="G5" s="110">
        <v>3.3</v>
      </c>
      <c r="H5" s="110">
        <v>4</v>
      </c>
      <c r="I5" s="110">
        <v>4.4000000000000004</v>
      </c>
      <c r="J5" s="110">
        <v>5.2</v>
      </c>
      <c r="K5" s="110">
        <v>24.6</v>
      </c>
      <c r="L5" s="110">
        <v>29.5</v>
      </c>
      <c r="M5" s="110">
        <v>150</v>
      </c>
      <c r="N5" s="110">
        <v>180</v>
      </c>
    </row>
    <row r="6" spans="1:14" ht="15" customHeight="1" x14ac:dyDescent="0.55000000000000004">
      <c r="A6" s="464"/>
      <c r="B6" s="97" t="s">
        <v>43</v>
      </c>
      <c r="C6" s="37">
        <v>20</v>
      </c>
      <c r="D6" s="37">
        <v>30</v>
      </c>
      <c r="E6" s="37">
        <v>20</v>
      </c>
      <c r="F6" s="37">
        <v>30</v>
      </c>
      <c r="G6" s="110"/>
      <c r="H6" s="110"/>
      <c r="I6" s="110"/>
      <c r="J6" s="110"/>
      <c r="K6" s="110"/>
      <c r="L6" s="110"/>
      <c r="M6" s="110"/>
      <c r="N6" s="110"/>
    </row>
    <row r="7" spans="1:14" ht="15" customHeight="1" x14ac:dyDescent="0.55000000000000004">
      <c r="A7" s="464"/>
      <c r="B7" s="97" t="s">
        <v>11</v>
      </c>
      <c r="C7" s="37">
        <v>2</v>
      </c>
      <c r="D7" s="37">
        <v>2</v>
      </c>
      <c r="E7" s="37">
        <v>2</v>
      </c>
      <c r="F7" s="37">
        <v>2</v>
      </c>
      <c r="G7" s="110"/>
      <c r="H7" s="110"/>
      <c r="I7" s="110"/>
      <c r="J7" s="110"/>
      <c r="K7" s="110"/>
      <c r="L7" s="110"/>
      <c r="M7" s="110"/>
      <c r="N7" s="110"/>
    </row>
    <row r="8" spans="1:14" ht="15" customHeight="1" x14ac:dyDescent="0.55000000000000004">
      <c r="A8" s="464"/>
      <c r="B8" s="97" t="s">
        <v>23</v>
      </c>
      <c r="C8" s="82">
        <v>78</v>
      </c>
      <c r="D8" s="82">
        <v>91</v>
      </c>
      <c r="E8" s="82">
        <v>78</v>
      </c>
      <c r="F8" s="82">
        <v>91</v>
      </c>
      <c r="G8" s="110"/>
      <c r="H8" s="110"/>
      <c r="I8" s="110"/>
      <c r="J8" s="110"/>
      <c r="K8" s="110"/>
      <c r="L8" s="110"/>
      <c r="M8" s="110"/>
      <c r="N8" s="110"/>
    </row>
    <row r="9" spans="1:14" ht="15" customHeight="1" thickBot="1" x14ac:dyDescent="0.6">
      <c r="A9" s="464"/>
      <c r="B9" s="97" t="s">
        <v>20</v>
      </c>
      <c r="C9" s="37">
        <v>4</v>
      </c>
      <c r="D9" s="37">
        <v>6</v>
      </c>
      <c r="E9" s="37">
        <v>4</v>
      </c>
      <c r="F9" s="37">
        <v>6</v>
      </c>
      <c r="G9" s="110"/>
      <c r="H9" s="110"/>
      <c r="I9" s="110"/>
      <c r="J9" s="110"/>
      <c r="K9" s="110"/>
      <c r="L9" s="110"/>
      <c r="M9" s="110"/>
      <c r="N9" s="110"/>
    </row>
    <row r="10" spans="1:14" ht="15" customHeight="1" thickBot="1" x14ac:dyDescent="0.6">
      <c r="A10" s="366" t="s">
        <v>91</v>
      </c>
      <c r="B10" s="319" t="s">
        <v>288</v>
      </c>
      <c r="C10" s="258"/>
      <c r="D10" s="258"/>
      <c r="E10" s="258">
        <v>180</v>
      </c>
      <c r="F10" s="258">
        <v>200</v>
      </c>
      <c r="G10" s="218">
        <v>3.4</v>
      </c>
      <c r="H10" s="218">
        <v>3.8</v>
      </c>
      <c r="I10" s="218">
        <v>2.6</v>
      </c>
      <c r="J10" s="218">
        <v>3</v>
      </c>
      <c r="K10" s="295">
        <v>15.9</v>
      </c>
      <c r="L10" s="218">
        <v>18.600000000000001</v>
      </c>
      <c r="M10" s="218">
        <v>237.4</v>
      </c>
      <c r="N10" s="299">
        <v>263.8</v>
      </c>
    </row>
    <row r="11" spans="1:14" ht="15" customHeight="1" x14ac:dyDescent="0.55000000000000004">
      <c r="A11" s="350"/>
      <c r="B11" s="88" t="s">
        <v>8</v>
      </c>
      <c r="C11" s="84">
        <v>30</v>
      </c>
      <c r="D11" s="84">
        <v>35</v>
      </c>
      <c r="E11" s="84">
        <v>30</v>
      </c>
      <c r="F11" s="84">
        <v>35</v>
      </c>
      <c r="G11" s="173"/>
      <c r="H11" s="173"/>
      <c r="I11" s="173"/>
      <c r="J11" s="173"/>
      <c r="K11" s="173"/>
      <c r="L11" s="173"/>
      <c r="M11" s="173"/>
      <c r="N11" s="173"/>
    </row>
    <row r="12" spans="1:14" ht="15" customHeight="1" x14ac:dyDescent="0.55000000000000004">
      <c r="A12" s="350"/>
      <c r="B12" s="88" t="s">
        <v>38</v>
      </c>
      <c r="C12" s="84">
        <v>2.5</v>
      </c>
      <c r="D12" s="84">
        <v>3</v>
      </c>
      <c r="E12" s="84">
        <v>2.5</v>
      </c>
      <c r="F12" s="84">
        <v>3</v>
      </c>
      <c r="G12" s="173"/>
      <c r="H12" s="173"/>
      <c r="I12" s="173"/>
      <c r="J12" s="173"/>
      <c r="K12" s="173"/>
      <c r="L12" s="173"/>
      <c r="M12" s="173"/>
      <c r="N12" s="173"/>
    </row>
    <row r="13" spans="1:14" ht="15" customHeight="1" x14ac:dyDescent="0.55000000000000004">
      <c r="A13" s="352" t="s">
        <v>92</v>
      </c>
      <c r="B13" s="296" t="s">
        <v>44</v>
      </c>
      <c r="C13" s="292"/>
      <c r="D13" s="292"/>
      <c r="E13" s="354">
        <v>35</v>
      </c>
      <c r="F13" s="354">
        <v>56</v>
      </c>
      <c r="G13" s="101">
        <v>1.2</v>
      </c>
      <c r="H13" s="101">
        <v>1.92</v>
      </c>
      <c r="I13" s="101">
        <v>8.3000000000000007</v>
      </c>
      <c r="J13" s="101">
        <v>13.8</v>
      </c>
      <c r="K13" s="101">
        <v>7.75</v>
      </c>
      <c r="L13" s="101">
        <v>12.4</v>
      </c>
      <c r="M13" s="101">
        <v>59.9</v>
      </c>
      <c r="N13" s="101">
        <v>149.69999999999999</v>
      </c>
    </row>
    <row r="14" spans="1:14" ht="15" customHeight="1" x14ac:dyDescent="0.55000000000000004">
      <c r="A14" s="355"/>
      <c r="B14" s="102" t="s">
        <v>11</v>
      </c>
      <c r="C14" s="118">
        <v>6</v>
      </c>
      <c r="D14" s="118">
        <v>8</v>
      </c>
      <c r="E14" s="118">
        <v>6</v>
      </c>
      <c r="F14" s="118">
        <v>8</v>
      </c>
      <c r="G14" s="189"/>
      <c r="H14" s="189"/>
      <c r="I14" s="189"/>
      <c r="J14" s="189"/>
      <c r="K14" s="189"/>
      <c r="L14" s="189"/>
      <c r="M14" s="189"/>
      <c r="N14" s="189"/>
    </row>
    <row r="15" spans="1:14" ht="15" customHeight="1" x14ac:dyDescent="0.55000000000000004">
      <c r="A15" s="355"/>
      <c r="B15" s="102" t="s">
        <v>12</v>
      </c>
      <c r="C15" s="118">
        <v>30</v>
      </c>
      <c r="D15" s="118">
        <v>50</v>
      </c>
      <c r="E15" s="118">
        <v>30</v>
      </c>
      <c r="F15" s="118">
        <v>50</v>
      </c>
      <c r="G15" s="189"/>
      <c r="H15" s="189"/>
      <c r="I15" s="189"/>
      <c r="J15" s="189"/>
      <c r="K15" s="189"/>
      <c r="L15" s="189"/>
      <c r="M15" s="189"/>
      <c r="N15" s="189"/>
    </row>
    <row r="16" spans="1:14" ht="15" customHeight="1" x14ac:dyDescent="0.55000000000000004">
      <c r="A16" s="353"/>
      <c r="B16" s="308" t="s">
        <v>21</v>
      </c>
      <c r="C16" s="262"/>
      <c r="D16" s="262"/>
      <c r="E16" s="262">
        <f>E5+E10+E13</f>
        <v>365</v>
      </c>
      <c r="F16" s="262">
        <f t="shared" ref="F16:N16" si="0">F5+F10+F13</f>
        <v>436</v>
      </c>
      <c r="G16" s="262">
        <f t="shared" si="0"/>
        <v>7.8999999999999995</v>
      </c>
      <c r="H16" s="262">
        <f t="shared" si="0"/>
        <v>9.7199999999999989</v>
      </c>
      <c r="I16" s="262">
        <f t="shared" si="0"/>
        <v>15.3</v>
      </c>
      <c r="J16" s="262">
        <f t="shared" si="0"/>
        <v>22</v>
      </c>
      <c r="K16" s="262">
        <f t="shared" si="0"/>
        <v>48.25</v>
      </c>
      <c r="L16" s="262">
        <f t="shared" si="0"/>
        <v>60.5</v>
      </c>
      <c r="M16" s="262">
        <f t="shared" si="0"/>
        <v>447.29999999999995</v>
      </c>
      <c r="N16" s="262">
        <f t="shared" si="0"/>
        <v>593.5</v>
      </c>
    </row>
    <row r="17" spans="1:14" ht="15" customHeight="1" thickBot="1" x14ac:dyDescent="0.6">
      <c r="A17" s="353"/>
      <c r="B17" s="308" t="s">
        <v>13</v>
      </c>
      <c r="C17" s="262"/>
      <c r="D17" s="262"/>
      <c r="E17" s="262"/>
      <c r="F17" s="262"/>
      <c r="G17" s="110"/>
      <c r="H17" s="110"/>
      <c r="I17" s="110"/>
      <c r="J17" s="110"/>
      <c r="K17" s="110"/>
      <c r="L17" s="110"/>
      <c r="M17" s="110"/>
      <c r="N17" s="110"/>
    </row>
    <row r="18" spans="1:14" ht="15" customHeight="1" thickBot="1" x14ac:dyDescent="0.6">
      <c r="A18" s="352" t="s">
        <v>93</v>
      </c>
      <c r="B18" s="314" t="s">
        <v>289</v>
      </c>
      <c r="C18" s="84">
        <v>150</v>
      </c>
      <c r="D18" s="84">
        <v>180</v>
      </c>
      <c r="E18" s="311">
        <v>150</v>
      </c>
      <c r="F18" s="311">
        <v>180</v>
      </c>
      <c r="G18" s="304">
        <v>4.5</v>
      </c>
      <c r="H18" s="304">
        <v>5.4</v>
      </c>
      <c r="I18" s="304">
        <v>5.33</v>
      </c>
      <c r="J18" s="304">
        <v>6.3</v>
      </c>
      <c r="K18" s="305">
        <v>7.1</v>
      </c>
      <c r="L18" s="305">
        <v>8.5</v>
      </c>
      <c r="M18" s="304">
        <v>94.5</v>
      </c>
      <c r="N18" s="304">
        <v>113.4</v>
      </c>
    </row>
    <row r="19" spans="1:14" ht="15" customHeight="1" x14ac:dyDescent="0.55000000000000004">
      <c r="A19" s="353"/>
      <c r="B19" s="308" t="s">
        <v>21</v>
      </c>
      <c r="C19" s="262"/>
      <c r="D19" s="262"/>
      <c r="E19" s="262">
        <f>E18</f>
        <v>150</v>
      </c>
      <c r="F19" s="262">
        <f t="shared" ref="F19:N19" si="1">F18</f>
        <v>180</v>
      </c>
      <c r="G19" s="37">
        <f t="shared" si="1"/>
        <v>4.5</v>
      </c>
      <c r="H19" s="37">
        <f t="shared" si="1"/>
        <v>5.4</v>
      </c>
      <c r="I19" s="37">
        <f t="shared" si="1"/>
        <v>5.33</v>
      </c>
      <c r="J19" s="37">
        <f t="shared" si="1"/>
        <v>6.3</v>
      </c>
      <c r="K19" s="37">
        <f t="shared" si="1"/>
        <v>7.1</v>
      </c>
      <c r="L19" s="37">
        <f t="shared" si="1"/>
        <v>8.5</v>
      </c>
      <c r="M19" s="37">
        <f t="shared" si="1"/>
        <v>94.5</v>
      </c>
      <c r="N19" s="37">
        <f t="shared" si="1"/>
        <v>113.4</v>
      </c>
    </row>
    <row r="20" spans="1:14" ht="15" customHeight="1" x14ac:dyDescent="0.55000000000000004">
      <c r="A20" s="353"/>
      <c r="B20" s="308" t="s">
        <v>15</v>
      </c>
      <c r="C20" s="262"/>
      <c r="D20" s="262"/>
      <c r="E20" s="262"/>
      <c r="F20" s="262"/>
      <c r="G20" s="110"/>
      <c r="H20" s="110"/>
      <c r="I20" s="110"/>
      <c r="J20" s="110"/>
      <c r="K20" s="110"/>
      <c r="L20" s="110"/>
      <c r="M20" s="110"/>
      <c r="N20" s="110"/>
    </row>
    <row r="21" spans="1:14" ht="15" customHeight="1" x14ac:dyDescent="0.55000000000000004">
      <c r="A21" s="353" t="s">
        <v>120</v>
      </c>
      <c r="B21" s="308" t="s">
        <v>208</v>
      </c>
      <c r="C21" s="258"/>
      <c r="D21" s="258"/>
      <c r="E21" s="309">
        <v>150</v>
      </c>
      <c r="F21" s="309">
        <v>180</v>
      </c>
      <c r="G21" s="189">
        <v>2.7</v>
      </c>
      <c r="H21" s="189">
        <v>3.2</v>
      </c>
      <c r="I21" s="189">
        <v>5.4</v>
      </c>
      <c r="J21" s="189">
        <v>6.5</v>
      </c>
      <c r="K21" s="110">
        <v>9.3000000000000007</v>
      </c>
      <c r="L21" s="189">
        <v>11.2</v>
      </c>
      <c r="M21" s="110">
        <v>93.9</v>
      </c>
      <c r="N21" s="110">
        <v>112.7</v>
      </c>
    </row>
    <row r="22" spans="1:14" ht="15" customHeight="1" x14ac:dyDescent="0.55000000000000004">
      <c r="A22" s="353" t="s">
        <v>121</v>
      </c>
      <c r="B22" s="308" t="s">
        <v>315</v>
      </c>
      <c r="C22" s="118"/>
      <c r="D22" s="118"/>
      <c r="E22" s="292">
        <v>20</v>
      </c>
      <c r="F22" s="292">
        <v>20</v>
      </c>
      <c r="G22" s="110">
        <v>2.5</v>
      </c>
      <c r="H22" s="110">
        <v>2.5</v>
      </c>
      <c r="I22" s="110">
        <v>2.1</v>
      </c>
      <c r="J22" s="110">
        <v>2.1</v>
      </c>
      <c r="K22" s="110">
        <v>0.2</v>
      </c>
      <c r="L22" s="110">
        <v>0.2</v>
      </c>
      <c r="M22" s="110">
        <v>31</v>
      </c>
      <c r="N22" s="110">
        <v>31</v>
      </c>
    </row>
    <row r="23" spans="1:14" ht="15" customHeight="1" x14ac:dyDescent="0.55000000000000004">
      <c r="A23" s="216"/>
      <c r="B23" s="97" t="s">
        <v>179</v>
      </c>
      <c r="C23" s="118">
        <v>3.02</v>
      </c>
      <c r="D23" s="118">
        <v>4</v>
      </c>
      <c r="E23" s="118">
        <v>2.2400000000000002</v>
      </c>
      <c r="F23" s="118">
        <v>2.96</v>
      </c>
      <c r="G23" s="101"/>
      <c r="H23" s="101"/>
      <c r="I23" s="110"/>
      <c r="J23" s="110"/>
      <c r="K23" s="110"/>
      <c r="L23" s="110"/>
      <c r="M23" s="110"/>
      <c r="N23" s="110"/>
    </row>
    <row r="24" spans="1:14" ht="15" customHeight="1" x14ac:dyDescent="0.55000000000000004">
      <c r="A24" s="216"/>
      <c r="B24" s="119" t="s">
        <v>180</v>
      </c>
      <c r="C24" s="343">
        <v>42</v>
      </c>
      <c r="D24" s="587">
        <v>45.75</v>
      </c>
      <c r="E24" s="118">
        <v>38.64</v>
      </c>
      <c r="F24" s="118">
        <v>42.09</v>
      </c>
      <c r="G24" s="110"/>
      <c r="H24" s="110"/>
      <c r="I24" s="110"/>
      <c r="J24" s="110"/>
      <c r="K24" s="110"/>
      <c r="L24" s="110"/>
      <c r="M24" s="110"/>
      <c r="N24" s="110"/>
    </row>
    <row r="25" spans="1:14" ht="15" customHeight="1" x14ac:dyDescent="0.55000000000000004">
      <c r="A25" s="216"/>
      <c r="B25" s="97" t="s">
        <v>178</v>
      </c>
      <c r="C25" s="37">
        <v>3.2</v>
      </c>
      <c r="D25" s="37">
        <v>4</v>
      </c>
      <c r="E25" s="37">
        <v>2.94</v>
      </c>
      <c r="F25" s="37">
        <v>3.68</v>
      </c>
      <c r="G25" s="110"/>
      <c r="H25" s="110"/>
      <c r="I25" s="110"/>
      <c r="J25" s="110"/>
      <c r="K25" s="110"/>
      <c r="L25" s="110"/>
      <c r="M25" s="110"/>
      <c r="N25" s="110"/>
    </row>
    <row r="26" spans="1:14" ht="15" customHeight="1" x14ac:dyDescent="0.55000000000000004">
      <c r="A26" s="216"/>
      <c r="B26" s="185" t="s">
        <v>11</v>
      </c>
      <c r="C26" s="37">
        <v>2</v>
      </c>
      <c r="D26" s="37">
        <v>2</v>
      </c>
      <c r="E26" s="37">
        <v>2</v>
      </c>
      <c r="F26" s="37">
        <v>2</v>
      </c>
      <c r="G26" s="110"/>
      <c r="H26" s="110"/>
      <c r="I26" s="110"/>
      <c r="J26" s="110"/>
      <c r="K26" s="110"/>
      <c r="L26" s="110"/>
      <c r="M26" s="110"/>
      <c r="N26" s="110"/>
    </row>
    <row r="27" spans="1:14" ht="15" customHeight="1" x14ac:dyDescent="0.55000000000000004">
      <c r="A27" s="216"/>
      <c r="B27" s="97" t="s">
        <v>191</v>
      </c>
      <c r="C27" s="118">
        <v>31</v>
      </c>
      <c r="D27" s="118">
        <v>36</v>
      </c>
      <c r="E27" s="118">
        <v>19.22</v>
      </c>
      <c r="F27" s="118">
        <v>22.32</v>
      </c>
      <c r="G27" s="110"/>
      <c r="H27" s="110"/>
      <c r="I27" s="110"/>
      <c r="J27" s="110"/>
      <c r="K27" s="110"/>
      <c r="L27" s="110"/>
      <c r="M27" s="110"/>
      <c r="N27" s="110"/>
    </row>
    <row r="28" spans="1:14" ht="15" customHeight="1" x14ac:dyDescent="0.55000000000000004">
      <c r="A28" s="216"/>
      <c r="B28" s="175" t="s">
        <v>183</v>
      </c>
      <c r="C28" s="118">
        <v>2</v>
      </c>
      <c r="D28" s="118">
        <v>2</v>
      </c>
      <c r="E28" s="118">
        <v>2</v>
      </c>
      <c r="F28" s="118">
        <v>2</v>
      </c>
      <c r="G28" s="110"/>
      <c r="H28" s="110"/>
      <c r="I28" s="110"/>
      <c r="J28" s="110"/>
      <c r="K28" s="110"/>
      <c r="L28" s="110"/>
      <c r="M28" s="110"/>
      <c r="N28" s="110"/>
    </row>
    <row r="29" spans="1:14" ht="15" customHeight="1" x14ac:dyDescent="0.55000000000000004">
      <c r="A29" s="216"/>
      <c r="B29" s="186" t="s">
        <v>184</v>
      </c>
      <c r="C29" s="84">
        <v>48.75</v>
      </c>
      <c r="D29" s="84">
        <v>57.75</v>
      </c>
      <c r="E29" s="84">
        <v>44.85</v>
      </c>
      <c r="F29" s="84">
        <v>53.13</v>
      </c>
      <c r="G29" s="110"/>
      <c r="H29" s="110"/>
      <c r="I29" s="110"/>
      <c r="J29" s="110"/>
      <c r="K29" s="110"/>
      <c r="L29" s="110"/>
      <c r="M29" s="110"/>
      <c r="N29" s="110"/>
    </row>
    <row r="30" spans="1:14" ht="13.5" customHeight="1" x14ac:dyDescent="0.55000000000000004">
      <c r="A30" s="216"/>
      <c r="B30" s="97" t="s">
        <v>41</v>
      </c>
      <c r="C30" s="37">
        <v>6</v>
      </c>
      <c r="D30" s="37">
        <v>8</v>
      </c>
      <c r="E30" s="37">
        <v>6</v>
      </c>
      <c r="F30" s="37">
        <v>8</v>
      </c>
      <c r="G30" s="110"/>
      <c r="H30" s="110"/>
      <c r="I30" s="110"/>
      <c r="J30" s="110"/>
      <c r="K30" s="110"/>
      <c r="L30" s="110"/>
      <c r="M30" s="110"/>
      <c r="N30" s="110"/>
    </row>
    <row r="31" spans="1:14" ht="13.5" customHeight="1" x14ac:dyDescent="0.55000000000000004">
      <c r="A31" s="216"/>
      <c r="B31" s="130" t="s">
        <v>54</v>
      </c>
      <c r="C31" s="37">
        <v>5</v>
      </c>
      <c r="D31" s="37">
        <v>6</v>
      </c>
      <c r="E31" s="37">
        <v>5</v>
      </c>
      <c r="F31" s="37">
        <v>6</v>
      </c>
      <c r="G31" s="110"/>
      <c r="H31" s="110"/>
      <c r="I31" s="110"/>
      <c r="J31" s="110"/>
      <c r="K31" s="110"/>
      <c r="L31" s="110"/>
      <c r="M31" s="110"/>
      <c r="N31" s="110"/>
    </row>
    <row r="32" spans="1:14" ht="13.5" customHeight="1" x14ac:dyDescent="0.55000000000000004">
      <c r="A32" s="216"/>
      <c r="B32" s="119" t="s">
        <v>274</v>
      </c>
      <c r="C32" s="84">
        <v>1</v>
      </c>
      <c r="D32" s="84">
        <v>1</v>
      </c>
      <c r="E32" s="84">
        <v>0.8</v>
      </c>
      <c r="F32" s="84">
        <v>0.8</v>
      </c>
      <c r="G32" s="110"/>
      <c r="H32" s="110"/>
      <c r="I32" s="110"/>
      <c r="J32" s="110"/>
      <c r="K32" s="110"/>
      <c r="L32" s="110"/>
      <c r="M32" s="110"/>
      <c r="N32" s="110"/>
    </row>
    <row r="33" spans="1:14" ht="15" customHeight="1" x14ac:dyDescent="0.55000000000000004">
      <c r="A33" s="353"/>
      <c r="B33" s="119" t="s">
        <v>275</v>
      </c>
      <c r="C33" s="84">
        <v>0.5</v>
      </c>
      <c r="D33" s="84">
        <v>0.55000000000000004</v>
      </c>
      <c r="E33" s="84">
        <v>0.44</v>
      </c>
      <c r="F33" s="84">
        <v>0.5</v>
      </c>
      <c r="G33" s="110"/>
      <c r="H33" s="110"/>
      <c r="I33" s="110"/>
      <c r="J33" s="110"/>
      <c r="K33" s="110"/>
      <c r="L33" s="110"/>
      <c r="M33" s="110"/>
      <c r="N33" s="110"/>
    </row>
    <row r="34" spans="1:14" ht="15" customHeight="1" x14ac:dyDescent="0.55000000000000004">
      <c r="A34" s="353"/>
      <c r="B34" s="119" t="s">
        <v>63</v>
      </c>
      <c r="C34" s="84">
        <v>24</v>
      </c>
      <c r="D34" s="84">
        <v>24</v>
      </c>
      <c r="E34" s="84">
        <v>20</v>
      </c>
      <c r="F34" s="84">
        <v>20</v>
      </c>
      <c r="G34" s="110"/>
      <c r="H34" s="110"/>
      <c r="I34" s="110"/>
      <c r="J34" s="110"/>
      <c r="K34" s="110"/>
      <c r="L34" s="110"/>
      <c r="M34" s="110"/>
      <c r="N34" s="110"/>
    </row>
    <row r="35" spans="1:14" ht="15" customHeight="1" x14ac:dyDescent="0.55000000000000004">
      <c r="A35" s="352" t="s">
        <v>113</v>
      </c>
      <c r="B35" s="592" t="s">
        <v>182</v>
      </c>
      <c r="C35" s="84"/>
      <c r="D35" s="84"/>
      <c r="E35" s="258">
        <v>60</v>
      </c>
      <c r="F35" s="258">
        <v>80</v>
      </c>
      <c r="G35" s="165">
        <v>3.5</v>
      </c>
      <c r="H35" s="165">
        <v>4.5999999999999996</v>
      </c>
      <c r="I35" s="165">
        <v>6.8</v>
      </c>
      <c r="J35" s="165">
        <v>9.1</v>
      </c>
      <c r="K35" s="165">
        <v>7.8</v>
      </c>
      <c r="L35" s="165">
        <v>10.4</v>
      </c>
      <c r="M35" s="165">
        <v>127.8</v>
      </c>
      <c r="N35" s="244">
        <v>170.4</v>
      </c>
    </row>
    <row r="36" spans="1:14" ht="15" customHeight="1" x14ac:dyDescent="0.55000000000000004">
      <c r="A36" s="353" t="s">
        <v>115</v>
      </c>
      <c r="B36" s="155" t="s">
        <v>306</v>
      </c>
      <c r="C36" s="175"/>
      <c r="D36" s="175"/>
      <c r="E36" s="156">
        <v>110</v>
      </c>
      <c r="F36" s="156">
        <v>130</v>
      </c>
      <c r="G36" s="165">
        <v>2.2400000000000002</v>
      </c>
      <c r="H36" s="165">
        <v>2.66</v>
      </c>
      <c r="I36" s="165">
        <v>3.52</v>
      </c>
      <c r="J36" s="165">
        <v>4.16</v>
      </c>
      <c r="K36" s="165">
        <v>14.2</v>
      </c>
      <c r="L36" s="165">
        <v>16.8</v>
      </c>
      <c r="M36" s="165">
        <v>120.65</v>
      </c>
      <c r="N36" s="165">
        <v>142.59</v>
      </c>
    </row>
    <row r="37" spans="1:14" ht="15" customHeight="1" x14ac:dyDescent="0.55000000000000004">
      <c r="A37" s="353" t="s">
        <v>116</v>
      </c>
      <c r="B37" s="155" t="s">
        <v>307</v>
      </c>
      <c r="C37" s="175"/>
      <c r="D37" s="175"/>
      <c r="E37" s="156">
        <v>15</v>
      </c>
      <c r="F37" s="156">
        <v>20</v>
      </c>
      <c r="G37" s="453">
        <v>1.5</v>
      </c>
      <c r="H37" s="165">
        <v>2</v>
      </c>
      <c r="I37" s="165">
        <v>0.8</v>
      </c>
      <c r="J37" s="165">
        <v>1</v>
      </c>
      <c r="K37" s="165">
        <v>1.5</v>
      </c>
      <c r="L37" s="165">
        <v>2</v>
      </c>
      <c r="M37" s="165">
        <v>18.5</v>
      </c>
      <c r="N37" s="165">
        <v>24.6</v>
      </c>
    </row>
    <row r="38" spans="1:14" ht="15" customHeight="1" x14ac:dyDescent="0.55000000000000004">
      <c r="A38" s="352" t="s">
        <v>500</v>
      </c>
      <c r="B38" s="192" t="s">
        <v>536</v>
      </c>
      <c r="C38" s="262"/>
      <c r="D38" s="262"/>
      <c r="E38" s="262">
        <v>40</v>
      </c>
      <c r="F38" s="262">
        <v>60</v>
      </c>
      <c r="G38" s="101">
        <v>0.2</v>
      </c>
      <c r="H38" s="101">
        <v>0.4</v>
      </c>
      <c r="I38" s="101">
        <v>0</v>
      </c>
      <c r="J38" s="101">
        <v>0</v>
      </c>
      <c r="K38" s="101">
        <v>1.5</v>
      </c>
      <c r="L38" s="101">
        <v>2.2999999999999998</v>
      </c>
      <c r="M38" s="101">
        <v>5.6</v>
      </c>
      <c r="N38" s="101">
        <v>8.4</v>
      </c>
    </row>
    <row r="39" spans="1:14" ht="15" customHeight="1" x14ac:dyDescent="0.55000000000000004">
      <c r="A39" s="153"/>
      <c r="B39" s="98" t="s">
        <v>280</v>
      </c>
      <c r="C39" s="82">
        <v>50</v>
      </c>
      <c r="D39" s="89">
        <v>75</v>
      </c>
      <c r="E39" s="82">
        <v>40</v>
      </c>
      <c r="F39" s="82">
        <v>60</v>
      </c>
      <c r="G39" s="165"/>
      <c r="H39" s="165"/>
      <c r="I39" s="165"/>
      <c r="J39" s="165"/>
      <c r="K39" s="165"/>
      <c r="L39" s="165"/>
      <c r="M39" s="165"/>
      <c r="N39" s="165"/>
    </row>
    <row r="40" spans="1:14" ht="15" customHeight="1" x14ac:dyDescent="0.55000000000000004">
      <c r="A40" s="366"/>
      <c r="B40" s="120" t="s">
        <v>40</v>
      </c>
      <c r="C40" s="82">
        <v>15</v>
      </c>
      <c r="D40" s="82">
        <v>18</v>
      </c>
      <c r="E40" s="82">
        <v>15</v>
      </c>
      <c r="F40" s="82">
        <v>18</v>
      </c>
      <c r="G40" s="101"/>
      <c r="H40" s="101"/>
      <c r="I40" s="101"/>
      <c r="J40" s="101"/>
      <c r="K40" s="101"/>
      <c r="L40" s="101"/>
      <c r="M40" s="101"/>
      <c r="N40" s="101"/>
    </row>
    <row r="41" spans="1:14" ht="15" customHeight="1" x14ac:dyDescent="0.55000000000000004">
      <c r="A41" s="366"/>
      <c r="B41" s="119" t="s">
        <v>180</v>
      </c>
      <c r="C41" s="191">
        <v>108.75</v>
      </c>
      <c r="D41" s="82">
        <v>133.5</v>
      </c>
      <c r="E41" s="165">
        <v>100.05</v>
      </c>
      <c r="F41" s="165">
        <v>122.82</v>
      </c>
      <c r="G41" s="101"/>
      <c r="H41" s="101"/>
      <c r="I41" s="101"/>
      <c r="J41" s="101"/>
      <c r="K41" s="101"/>
      <c r="L41" s="101"/>
      <c r="M41" s="101"/>
      <c r="N41" s="101"/>
    </row>
    <row r="42" spans="1:14" ht="15" customHeight="1" x14ac:dyDescent="0.55000000000000004">
      <c r="A42" s="372"/>
      <c r="B42" s="90" t="s">
        <v>11</v>
      </c>
      <c r="C42" s="82">
        <v>2</v>
      </c>
      <c r="D42" s="82">
        <v>2</v>
      </c>
      <c r="E42" s="82">
        <v>2</v>
      </c>
      <c r="F42" s="82">
        <v>2</v>
      </c>
      <c r="G42" s="165"/>
      <c r="H42" s="165"/>
      <c r="I42" s="165"/>
      <c r="J42" s="165"/>
      <c r="K42" s="165"/>
      <c r="L42" s="165"/>
      <c r="M42" s="165"/>
      <c r="N42" s="165"/>
    </row>
    <row r="43" spans="1:14" ht="15" customHeight="1" x14ac:dyDescent="0.55000000000000004">
      <c r="A43" s="372"/>
      <c r="B43" s="88" t="s">
        <v>258</v>
      </c>
      <c r="C43" s="82">
        <v>63</v>
      </c>
      <c r="D43" s="82">
        <v>69</v>
      </c>
      <c r="E43" s="82">
        <v>39.06</v>
      </c>
      <c r="F43" s="82">
        <v>42.38</v>
      </c>
      <c r="G43" s="165"/>
      <c r="H43" s="165"/>
      <c r="I43" s="165"/>
      <c r="J43" s="165"/>
      <c r="K43" s="165"/>
      <c r="L43" s="165"/>
      <c r="M43" s="165"/>
      <c r="N43" s="165"/>
    </row>
    <row r="44" spans="1:14" ht="15" customHeight="1" x14ac:dyDescent="0.55000000000000004">
      <c r="A44" s="372"/>
      <c r="B44" s="588" t="s">
        <v>24</v>
      </c>
      <c r="C44" s="175">
        <v>7</v>
      </c>
      <c r="D44" s="160">
        <v>7</v>
      </c>
      <c r="E44" s="82">
        <v>5.88</v>
      </c>
      <c r="F44" s="82">
        <v>5.88</v>
      </c>
      <c r="G44" s="165"/>
      <c r="H44" s="165"/>
      <c r="I44" s="165"/>
      <c r="J44" s="165"/>
      <c r="K44" s="165"/>
      <c r="L44" s="165"/>
      <c r="M44" s="165"/>
      <c r="N44" s="165"/>
    </row>
    <row r="45" spans="1:14" ht="15" customHeight="1" x14ac:dyDescent="0.55000000000000004">
      <c r="A45" s="372"/>
      <c r="B45" s="119" t="s">
        <v>179</v>
      </c>
      <c r="C45" s="118">
        <v>6.72</v>
      </c>
      <c r="D45" s="118">
        <v>7.56</v>
      </c>
      <c r="E45" s="118">
        <v>4.97</v>
      </c>
      <c r="F45" s="118">
        <v>5.59</v>
      </c>
      <c r="G45" s="165"/>
      <c r="H45" s="165"/>
      <c r="I45" s="165"/>
      <c r="J45" s="165"/>
      <c r="K45" s="165"/>
      <c r="L45" s="165"/>
      <c r="M45" s="165"/>
      <c r="N45" s="165"/>
    </row>
    <row r="46" spans="1:14" ht="15" customHeight="1" x14ac:dyDescent="0.55000000000000004">
      <c r="A46" s="372"/>
      <c r="B46" s="175" t="s">
        <v>183</v>
      </c>
      <c r="C46" s="82">
        <v>3</v>
      </c>
      <c r="D46" s="89">
        <v>3</v>
      </c>
      <c r="E46" s="82">
        <v>3</v>
      </c>
      <c r="F46" s="82">
        <v>3</v>
      </c>
      <c r="G46" s="165"/>
      <c r="H46" s="165"/>
      <c r="I46" s="165"/>
      <c r="J46" s="165"/>
      <c r="K46" s="165"/>
      <c r="L46" s="165"/>
      <c r="M46" s="165"/>
      <c r="N46" s="165"/>
    </row>
    <row r="47" spans="1:14" ht="15" customHeight="1" x14ac:dyDescent="0.55000000000000004">
      <c r="A47" s="372"/>
      <c r="B47" s="91" t="s">
        <v>11</v>
      </c>
      <c r="C47" s="82">
        <v>4</v>
      </c>
      <c r="D47" s="89">
        <v>4</v>
      </c>
      <c r="E47" s="82">
        <v>4</v>
      </c>
      <c r="F47" s="82">
        <v>4</v>
      </c>
      <c r="G47" s="165"/>
      <c r="H47" s="165"/>
      <c r="I47" s="165"/>
      <c r="J47" s="165"/>
      <c r="K47" s="165"/>
      <c r="L47" s="165"/>
      <c r="M47" s="165"/>
      <c r="N47" s="165"/>
    </row>
    <row r="48" spans="1:14" ht="15" customHeight="1" x14ac:dyDescent="0.55000000000000004">
      <c r="A48" s="372"/>
      <c r="B48" s="120" t="s">
        <v>40</v>
      </c>
      <c r="C48" s="82">
        <v>15</v>
      </c>
      <c r="D48" s="82">
        <v>18</v>
      </c>
      <c r="E48" s="82">
        <v>15</v>
      </c>
      <c r="F48" s="82">
        <v>18</v>
      </c>
      <c r="G48" s="165"/>
      <c r="H48" s="165"/>
      <c r="I48" s="165"/>
      <c r="J48" s="165"/>
      <c r="K48" s="165"/>
      <c r="L48" s="165"/>
      <c r="M48" s="165"/>
      <c r="N48" s="165"/>
    </row>
    <row r="49" spans="1:14" ht="15" customHeight="1" x14ac:dyDescent="0.55000000000000004">
      <c r="A49" s="372"/>
      <c r="B49" s="91" t="s">
        <v>27</v>
      </c>
      <c r="C49" s="82">
        <v>3.5</v>
      </c>
      <c r="D49" s="82">
        <v>3.5</v>
      </c>
      <c r="E49" s="82">
        <v>3.5</v>
      </c>
      <c r="F49" s="82">
        <v>3.5</v>
      </c>
      <c r="G49" s="165"/>
      <c r="H49" s="165"/>
      <c r="I49" s="165"/>
      <c r="J49" s="165"/>
      <c r="K49" s="165"/>
      <c r="L49" s="165"/>
      <c r="M49" s="165"/>
      <c r="N49" s="165"/>
    </row>
    <row r="50" spans="1:14" ht="15" customHeight="1" x14ac:dyDescent="0.55000000000000004">
      <c r="A50" s="372"/>
      <c r="B50" s="88" t="s">
        <v>248</v>
      </c>
      <c r="C50" s="82">
        <v>3.5</v>
      </c>
      <c r="D50" s="82">
        <v>3.5</v>
      </c>
      <c r="E50" s="82">
        <v>3.5</v>
      </c>
      <c r="F50" s="82">
        <v>3.5</v>
      </c>
      <c r="G50" s="165"/>
      <c r="H50" s="165"/>
      <c r="I50" s="165"/>
      <c r="J50" s="165"/>
      <c r="K50" s="165"/>
      <c r="L50" s="165"/>
      <c r="M50" s="165"/>
      <c r="N50" s="165"/>
    </row>
    <row r="51" spans="1:14" ht="15" customHeight="1" x14ac:dyDescent="0.55000000000000004">
      <c r="A51" s="372"/>
      <c r="B51" s="91" t="s">
        <v>19</v>
      </c>
      <c r="C51" s="82">
        <v>0.7</v>
      </c>
      <c r="D51" s="89">
        <v>1</v>
      </c>
      <c r="E51" s="82">
        <v>0.7</v>
      </c>
      <c r="F51" s="82">
        <v>1</v>
      </c>
      <c r="G51" s="165"/>
      <c r="H51" s="165"/>
      <c r="I51" s="165"/>
      <c r="J51" s="165"/>
      <c r="K51" s="165"/>
      <c r="L51" s="165"/>
      <c r="M51" s="165"/>
      <c r="N51" s="165"/>
    </row>
    <row r="52" spans="1:14" ht="15" customHeight="1" thickBot="1" x14ac:dyDescent="0.6">
      <c r="A52" s="353"/>
      <c r="B52" s="82" t="s">
        <v>18</v>
      </c>
      <c r="C52" s="82">
        <v>5</v>
      </c>
      <c r="D52" s="89">
        <v>6</v>
      </c>
      <c r="E52" s="82">
        <v>5</v>
      </c>
      <c r="F52" s="89">
        <v>6</v>
      </c>
      <c r="G52" s="422"/>
      <c r="H52" s="110"/>
      <c r="I52" s="110"/>
      <c r="J52" s="110"/>
      <c r="K52" s="110"/>
      <c r="L52" s="110"/>
      <c r="M52" s="110"/>
      <c r="N52" s="110"/>
    </row>
    <row r="53" spans="1:14" ht="15" customHeight="1" thickBot="1" x14ac:dyDescent="0.6">
      <c r="A53" s="351" t="s">
        <v>96</v>
      </c>
      <c r="B53" s="192" t="s">
        <v>242</v>
      </c>
      <c r="C53" s="37"/>
      <c r="D53" s="37"/>
      <c r="E53" s="258">
        <v>180</v>
      </c>
      <c r="F53" s="258">
        <v>200</v>
      </c>
      <c r="G53" s="218">
        <v>0.1</v>
      </c>
      <c r="H53" s="218">
        <v>0.1</v>
      </c>
      <c r="I53" s="218">
        <v>0.1</v>
      </c>
      <c r="J53" s="218">
        <v>0.1</v>
      </c>
      <c r="K53" s="295">
        <v>19.600000000000001</v>
      </c>
      <c r="L53" s="218">
        <v>21.8</v>
      </c>
      <c r="M53" s="218">
        <v>74.5</v>
      </c>
      <c r="N53" s="218">
        <v>82.8</v>
      </c>
    </row>
    <row r="54" spans="1:14" ht="15" customHeight="1" thickBot="1" x14ac:dyDescent="0.6">
      <c r="A54" s="593"/>
      <c r="B54" s="286" t="s">
        <v>243</v>
      </c>
      <c r="C54" s="118">
        <v>12.75</v>
      </c>
      <c r="D54" s="118">
        <v>13.75</v>
      </c>
      <c r="E54" s="720">
        <v>12</v>
      </c>
      <c r="F54" s="650">
        <v>13</v>
      </c>
      <c r="G54" s="455"/>
      <c r="H54" s="455"/>
      <c r="I54" s="455"/>
      <c r="J54" s="455"/>
      <c r="K54" s="455"/>
      <c r="L54" s="455"/>
      <c r="M54" s="455"/>
      <c r="N54" s="455"/>
    </row>
    <row r="55" spans="1:14" ht="15" customHeight="1" thickBot="1" x14ac:dyDescent="0.6">
      <c r="A55" s="593"/>
      <c r="B55" s="375" t="s">
        <v>369</v>
      </c>
      <c r="C55" s="376">
        <v>12.6</v>
      </c>
      <c r="D55" s="377">
        <v>13.65</v>
      </c>
      <c r="E55" s="721"/>
      <c r="F55" s="723"/>
      <c r="G55" s="455"/>
      <c r="H55" s="455"/>
      <c r="I55" s="455"/>
      <c r="J55" s="455"/>
      <c r="K55" s="455"/>
      <c r="L55" s="455"/>
      <c r="M55" s="455"/>
      <c r="N55" s="455"/>
    </row>
    <row r="56" spans="1:14" ht="15" customHeight="1" thickBot="1" x14ac:dyDescent="0.6">
      <c r="A56" s="593"/>
      <c r="B56" s="378" t="s">
        <v>370</v>
      </c>
      <c r="C56" s="379">
        <v>12.12</v>
      </c>
      <c r="D56" s="379">
        <v>13.13</v>
      </c>
      <c r="E56" s="721"/>
      <c r="F56" s="723"/>
      <c r="G56" s="455"/>
      <c r="H56" s="455"/>
      <c r="I56" s="455"/>
      <c r="J56" s="455"/>
      <c r="K56" s="455"/>
      <c r="L56" s="455"/>
      <c r="M56" s="455"/>
      <c r="N56" s="455"/>
    </row>
    <row r="57" spans="1:14" ht="15" customHeight="1" thickBot="1" x14ac:dyDescent="0.6">
      <c r="A57" s="593"/>
      <c r="B57" s="378" t="s">
        <v>371</v>
      </c>
      <c r="C57" s="380">
        <v>13.2</v>
      </c>
      <c r="D57" s="380">
        <v>14.3</v>
      </c>
      <c r="E57" s="721"/>
      <c r="F57" s="723"/>
      <c r="G57" s="455"/>
      <c r="H57" s="455"/>
      <c r="I57" s="455"/>
      <c r="J57" s="455"/>
      <c r="K57" s="455"/>
      <c r="L57" s="455"/>
      <c r="M57" s="455"/>
      <c r="N57" s="455"/>
    </row>
    <row r="58" spans="1:14" ht="15" customHeight="1" thickBot="1" x14ac:dyDescent="0.6">
      <c r="A58" s="593"/>
      <c r="B58" s="378" t="s">
        <v>372</v>
      </c>
      <c r="C58" s="379">
        <v>13.8</v>
      </c>
      <c r="D58" s="379">
        <v>14.95</v>
      </c>
      <c r="E58" s="722"/>
      <c r="F58" s="724"/>
      <c r="G58" s="455"/>
      <c r="H58" s="455"/>
      <c r="I58" s="455"/>
      <c r="J58" s="455"/>
      <c r="K58" s="455"/>
      <c r="L58" s="455"/>
      <c r="M58" s="455"/>
      <c r="N58" s="455"/>
    </row>
    <row r="59" spans="1:14" ht="15" customHeight="1" x14ac:dyDescent="0.55000000000000004">
      <c r="A59" s="351"/>
      <c r="B59" s="589" t="s">
        <v>20</v>
      </c>
      <c r="C59" s="276">
        <v>8</v>
      </c>
      <c r="D59" s="281">
        <v>9</v>
      </c>
      <c r="E59" s="276">
        <v>8</v>
      </c>
      <c r="F59" s="281">
        <v>9</v>
      </c>
      <c r="G59" s="110"/>
      <c r="H59" s="110"/>
      <c r="I59" s="110"/>
      <c r="J59" s="110"/>
      <c r="K59" s="110"/>
      <c r="L59" s="110"/>
      <c r="M59" s="110"/>
      <c r="N59" s="110"/>
    </row>
    <row r="60" spans="1:14" ht="15" customHeight="1" x14ac:dyDescent="0.55000000000000004">
      <c r="A60" s="353"/>
      <c r="B60" s="308" t="s">
        <v>21</v>
      </c>
      <c r="C60" s="262"/>
      <c r="D60" s="262"/>
      <c r="E60" s="262">
        <f>E53+E22+E21+E35+E36+E37+E38</f>
        <v>575</v>
      </c>
      <c r="F60" s="262">
        <f t="shared" ref="F60:N60" si="2">F53+F22+F21+F35+F36+F37+F38</f>
        <v>690</v>
      </c>
      <c r="G60" s="262">
        <f t="shared" si="2"/>
        <v>12.74</v>
      </c>
      <c r="H60" s="262">
        <f t="shared" si="2"/>
        <v>15.46</v>
      </c>
      <c r="I60" s="262">
        <f t="shared" si="2"/>
        <v>18.720000000000002</v>
      </c>
      <c r="J60" s="262">
        <f t="shared" si="2"/>
        <v>22.959999999999997</v>
      </c>
      <c r="K60" s="262">
        <f t="shared" si="2"/>
        <v>54.099999999999994</v>
      </c>
      <c r="L60" s="262">
        <f t="shared" si="2"/>
        <v>64.7</v>
      </c>
      <c r="M60" s="262">
        <f t="shared" si="2"/>
        <v>471.95000000000005</v>
      </c>
      <c r="N60" s="262">
        <f t="shared" si="2"/>
        <v>572.49</v>
      </c>
    </row>
    <row r="61" spans="1:14" ht="15" customHeight="1" x14ac:dyDescent="0.55000000000000004">
      <c r="A61" s="353"/>
      <c r="B61" s="130" t="s">
        <v>22</v>
      </c>
      <c r="C61" s="292"/>
      <c r="D61" s="292"/>
      <c r="E61" s="292"/>
      <c r="F61" s="292"/>
      <c r="G61" s="594"/>
      <c r="H61" s="62"/>
      <c r="I61" s="62"/>
      <c r="J61" s="297"/>
      <c r="K61" s="297"/>
      <c r="L61" s="297"/>
      <c r="M61" s="297"/>
      <c r="N61" s="297"/>
    </row>
    <row r="62" spans="1:14" ht="15" customHeight="1" x14ac:dyDescent="0.55000000000000004">
      <c r="A62" s="353" t="s">
        <v>122</v>
      </c>
      <c r="B62" s="301" t="s">
        <v>237</v>
      </c>
      <c r="C62" s="292"/>
      <c r="D62" s="292"/>
      <c r="E62" s="484">
        <v>150</v>
      </c>
      <c r="F62" s="484">
        <v>180</v>
      </c>
      <c r="G62" s="110">
        <v>7.8</v>
      </c>
      <c r="H62" s="165">
        <v>9.4</v>
      </c>
      <c r="I62" s="165">
        <v>2.9</v>
      </c>
      <c r="J62" s="165">
        <v>3.48</v>
      </c>
      <c r="K62" s="165">
        <v>9.5</v>
      </c>
      <c r="L62" s="165">
        <v>11.4</v>
      </c>
      <c r="M62" s="165">
        <v>45</v>
      </c>
      <c r="N62" s="165">
        <v>58.5</v>
      </c>
    </row>
    <row r="63" spans="1:14" ht="15" customHeight="1" x14ac:dyDescent="0.55000000000000004">
      <c r="A63" s="353"/>
      <c r="B63" s="119" t="s">
        <v>180</v>
      </c>
      <c r="C63" s="84">
        <v>42</v>
      </c>
      <c r="D63" s="84">
        <v>45.75</v>
      </c>
      <c r="E63" s="84">
        <v>38.64</v>
      </c>
      <c r="F63" s="84">
        <v>42.09</v>
      </c>
      <c r="G63" s="110"/>
      <c r="H63" s="165"/>
      <c r="I63" s="165"/>
      <c r="J63" s="165"/>
      <c r="K63" s="165"/>
      <c r="L63" s="165"/>
      <c r="M63" s="165"/>
      <c r="N63" s="165"/>
    </row>
    <row r="64" spans="1:14" ht="15" customHeight="1" x14ac:dyDescent="0.55000000000000004">
      <c r="A64" s="353"/>
      <c r="B64" s="119" t="s">
        <v>178</v>
      </c>
      <c r="C64" s="82">
        <v>3.2</v>
      </c>
      <c r="D64" s="82">
        <v>4</v>
      </c>
      <c r="E64" s="82">
        <v>2.94</v>
      </c>
      <c r="F64" s="82">
        <v>3.68</v>
      </c>
      <c r="G64" s="165"/>
      <c r="H64" s="165"/>
      <c r="I64" s="165"/>
      <c r="J64" s="165"/>
      <c r="K64" s="165"/>
      <c r="L64" s="165"/>
      <c r="M64" s="165"/>
      <c r="N64" s="165"/>
    </row>
    <row r="65" spans="1:14" ht="15" customHeight="1" x14ac:dyDescent="0.55000000000000004">
      <c r="A65" s="412"/>
      <c r="B65" s="119" t="s">
        <v>179</v>
      </c>
      <c r="C65" s="82">
        <v>3.02</v>
      </c>
      <c r="D65" s="82">
        <v>4.2</v>
      </c>
      <c r="E65" s="82">
        <v>2.2400000000000002</v>
      </c>
      <c r="F65" s="82">
        <v>3.11</v>
      </c>
      <c r="G65" s="165"/>
      <c r="H65" s="165"/>
      <c r="I65" s="165"/>
      <c r="J65" s="165"/>
      <c r="K65" s="165"/>
      <c r="L65" s="165"/>
      <c r="M65" s="165"/>
      <c r="N65" s="165"/>
    </row>
    <row r="66" spans="1:14" ht="15" customHeight="1" x14ac:dyDescent="0.55000000000000004">
      <c r="A66" s="412"/>
      <c r="B66" s="119" t="s">
        <v>183</v>
      </c>
      <c r="C66" s="82">
        <v>2</v>
      </c>
      <c r="D66" s="82">
        <v>2</v>
      </c>
      <c r="E66" s="82">
        <v>2</v>
      </c>
      <c r="F66" s="82">
        <v>2</v>
      </c>
      <c r="G66" s="165"/>
      <c r="H66" s="165"/>
      <c r="I66" s="165"/>
      <c r="J66" s="165"/>
      <c r="K66" s="165"/>
      <c r="L66" s="165"/>
      <c r="M66" s="165"/>
      <c r="N66" s="165"/>
    </row>
    <row r="67" spans="1:14" ht="15" customHeight="1" x14ac:dyDescent="0.55000000000000004">
      <c r="A67" s="353"/>
      <c r="B67" s="119" t="s">
        <v>11</v>
      </c>
      <c r="C67" s="82">
        <v>2</v>
      </c>
      <c r="D67" s="82">
        <v>2</v>
      </c>
      <c r="E67" s="82">
        <v>2</v>
      </c>
      <c r="F67" s="82">
        <v>2</v>
      </c>
      <c r="G67" s="165"/>
      <c r="H67" s="165"/>
      <c r="I67" s="165"/>
      <c r="J67" s="165"/>
      <c r="K67" s="165"/>
      <c r="L67" s="165"/>
      <c r="M67" s="165"/>
      <c r="N67" s="165"/>
    </row>
    <row r="68" spans="1:14" ht="15" customHeight="1" x14ac:dyDescent="0.55000000000000004">
      <c r="A68" s="216"/>
      <c r="B68" s="119" t="s">
        <v>35</v>
      </c>
      <c r="C68" s="82">
        <v>4</v>
      </c>
      <c r="D68" s="82">
        <v>5</v>
      </c>
      <c r="E68" s="82">
        <v>4</v>
      </c>
      <c r="F68" s="82">
        <v>5</v>
      </c>
      <c r="G68" s="165"/>
      <c r="H68" s="165"/>
      <c r="I68" s="165"/>
      <c r="J68" s="165"/>
      <c r="K68" s="165"/>
      <c r="L68" s="165"/>
      <c r="M68" s="165"/>
      <c r="N68" s="165"/>
    </row>
    <row r="69" spans="1:14" ht="15" customHeight="1" x14ac:dyDescent="0.55000000000000004">
      <c r="A69" s="216"/>
      <c r="B69" s="119" t="s">
        <v>207</v>
      </c>
      <c r="C69" s="82">
        <v>30</v>
      </c>
      <c r="D69" s="82">
        <v>30</v>
      </c>
      <c r="E69" s="82">
        <v>30</v>
      </c>
      <c r="F69" s="82">
        <v>30</v>
      </c>
      <c r="G69" s="165"/>
      <c r="H69" s="165"/>
      <c r="I69" s="165"/>
      <c r="J69" s="165"/>
      <c r="K69" s="165"/>
      <c r="L69" s="165"/>
      <c r="M69" s="165"/>
      <c r="N69" s="165"/>
    </row>
    <row r="70" spans="1:14" ht="15" customHeight="1" x14ac:dyDescent="0.55000000000000004">
      <c r="A70" s="216"/>
      <c r="B70" s="119" t="s">
        <v>274</v>
      </c>
      <c r="C70" s="84">
        <v>1</v>
      </c>
      <c r="D70" s="84">
        <v>1</v>
      </c>
      <c r="E70" s="84">
        <v>0.8</v>
      </c>
      <c r="F70" s="84">
        <v>0.8</v>
      </c>
      <c r="G70" s="165"/>
      <c r="H70" s="165"/>
      <c r="I70" s="165"/>
      <c r="J70" s="165"/>
      <c r="K70" s="165"/>
      <c r="L70" s="165"/>
      <c r="M70" s="165"/>
      <c r="N70" s="165"/>
    </row>
    <row r="71" spans="1:14" ht="15" customHeight="1" thickBot="1" x14ac:dyDescent="0.6">
      <c r="A71" s="216"/>
      <c r="B71" s="119" t="s">
        <v>275</v>
      </c>
      <c r="C71" s="84">
        <v>0.5</v>
      </c>
      <c r="D71" s="84">
        <v>0.55000000000000004</v>
      </c>
      <c r="E71" s="84">
        <v>0.44</v>
      </c>
      <c r="F71" s="84">
        <v>0.5</v>
      </c>
      <c r="G71" s="165"/>
      <c r="H71" s="165"/>
      <c r="I71" s="165"/>
      <c r="J71" s="165"/>
      <c r="K71" s="165"/>
      <c r="L71" s="165"/>
      <c r="M71" s="165"/>
      <c r="N71" s="165"/>
    </row>
    <row r="72" spans="1:14" ht="15" customHeight="1" thickBot="1" x14ac:dyDescent="0.6">
      <c r="A72" s="353" t="s">
        <v>123</v>
      </c>
      <c r="B72" s="595" t="s">
        <v>143</v>
      </c>
      <c r="C72" s="266"/>
      <c r="D72" s="266"/>
      <c r="E72" s="266">
        <v>80</v>
      </c>
      <c r="F72" s="266">
        <v>100</v>
      </c>
      <c r="G72" s="218">
        <v>5.21</v>
      </c>
      <c r="H72" s="218">
        <v>6.51</v>
      </c>
      <c r="I72" s="218">
        <v>3.62</v>
      </c>
      <c r="J72" s="218">
        <v>4.5199999999999996</v>
      </c>
      <c r="K72" s="295">
        <v>30.51</v>
      </c>
      <c r="L72" s="218">
        <v>38.14</v>
      </c>
      <c r="M72" s="299">
        <v>109</v>
      </c>
      <c r="N72" s="299">
        <v>136.25</v>
      </c>
    </row>
    <row r="73" spans="1:14" ht="15" customHeight="1" x14ac:dyDescent="0.55000000000000004">
      <c r="A73" s="216"/>
      <c r="B73" s="199" t="s">
        <v>154</v>
      </c>
      <c r="C73" s="182">
        <v>1</v>
      </c>
      <c r="D73" s="182">
        <v>1.25</v>
      </c>
      <c r="E73" s="84">
        <v>1</v>
      </c>
      <c r="F73" s="84">
        <v>1.25</v>
      </c>
      <c r="G73" s="337"/>
      <c r="H73" s="337"/>
      <c r="I73" s="337"/>
      <c r="J73" s="337"/>
      <c r="K73" s="337"/>
      <c r="L73" s="337"/>
      <c r="M73" s="337"/>
      <c r="N73" s="337"/>
    </row>
    <row r="74" spans="1:14" ht="15" customHeight="1" x14ac:dyDescent="0.55000000000000004">
      <c r="A74" s="216"/>
      <c r="B74" s="200" t="s">
        <v>19</v>
      </c>
      <c r="C74" s="182">
        <v>34</v>
      </c>
      <c r="D74" s="182">
        <v>37</v>
      </c>
      <c r="E74" s="201">
        <v>34</v>
      </c>
      <c r="F74" s="201">
        <v>37</v>
      </c>
      <c r="G74" s="110"/>
      <c r="H74" s="110"/>
      <c r="I74" s="110"/>
      <c r="J74" s="110"/>
      <c r="K74" s="110"/>
      <c r="L74" s="110"/>
      <c r="M74" s="110"/>
      <c r="N74" s="110"/>
    </row>
    <row r="75" spans="1:14" ht="15" customHeight="1" x14ac:dyDescent="0.55000000000000004">
      <c r="A75" s="216"/>
      <c r="B75" s="200" t="s">
        <v>20</v>
      </c>
      <c r="C75" s="182">
        <v>0.5</v>
      </c>
      <c r="D75" s="182">
        <v>0.5</v>
      </c>
      <c r="E75" s="201">
        <v>0.5</v>
      </c>
      <c r="F75" s="201">
        <v>0.5</v>
      </c>
      <c r="G75" s="110"/>
      <c r="H75" s="110"/>
      <c r="I75" s="110"/>
      <c r="J75" s="110"/>
      <c r="K75" s="110"/>
      <c r="L75" s="110"/>
      <c r="M75" s="110"/>
      <c r="N75" s="110"/>
    </row>
    <row r="76" spans="1:14" ht="15" customHeight="1" x14ac:dyDescent="0.55000000000000004">
      <c r="A76" s="216"/>
      <c r="B76" s="200" t="s">
        <v>11</v>
      </c>
      <c r="C76" s="182">
        <v>2</v>
      </c>
      <c r="D76" s="182">
        <v>2</v>
      </c>
      <c r="E76" s="201">
        <v>2</v>
      </c>
      <c r="F76" s="201">
        <v>2</v>
      </c>
      <c r="G76" s="110"/>
      <c r="H76" s="110"/>
      <c r="I76" s="110"/>
      <c r="J76" s="110"/>
      <c r="K76" s="110"/>
      <c r="L76" s="110"/>
      <c r="M76" s="110"/>
      <c r="N76" s="110"/>
    </row>
    <row r="77" spans="1:14" ht="15" customHeight="1" x14ac:dyDescent="0.55000000000000004">
      <c r="A77" s="216"/>
      <c r="B77" s="120" t="s">
        <v>40</v>
      </c>
      <c r="C77" s="84">
        <v>18</v>
      </c>
      <c r="D77" s="84">
        <v>21</v>
      </c>
      <c r="E77" s="84">
        <v>18</v>
      </c>
      <c r="F77" s="84">
        <v>21</v>
      </c>
      <c r="G77" s="110"/>
      <c r="H77" s="110"/>
      <c r="I77" s="110"/>
      <c r="J77" s="110"/>
      <c r="K77" s="110"/>
      <c r="L77" s="110"/>
      <c r="M77" s="110"/>
      <c r="N77" s="110"/>
    </row>
    <row r="78" spans="1:14" ht="15" customHeight="1" x14ac:dyDescent="0.55000000000000004">
      <c r="A78" s="352"/>
      <c r="B78" s="97" t="s">
        <v>181</v>
      </c>
      <c r="C78" s="37">
        <v>50.4</v>
      </c>
      <c r="D78" s="37">
        <v>65</v>
      </c>
      <c r="E78" s="37">
        <v>39.82</v>
      </c>
      <c r="F78" s="84">
        <v>51.35</v>
      </c>
      <c r="G78" s="189"/>
      <c r="H78" s="189"/>
      <c r="I78" s="189"/>
      <c r="J78" s="189"/>
      <c r="K78" s="189"/>
      <c r="L78" s="189"/>
      <c r="M78" s="110"/>
      <c r="N78" s="110"/>
    </row>
    <row r="79" spans="1:14" ht="15" customHeight="1" x14ac:dyDescent="0.55000000000000004">
      <c r="A79" s="353"/>
      <c r="B79" s="97" t="s">
        <v>179</v>
      </c>
      <c r="C79" s="84">
        <v>6.72</v>
      </c>
      <c r="D79" s="84">
        <v>7.56</v>
      </c>
      <c r="E79" s="84">
        <v>4.97</v>
      </c>
      <c r="F79" s="84">
        <v>5.59</v>
      </c>
      <c r="G79" s="110"/>
      <c r="H79" s="110"/>
      <c r="I79" s="110"/>
      <c r="J79" s="110"/>
      <c r="K79" s="110"/>
      <c r="L79" s="110"/>
      <c r="M79" s="110"/>
      <c r="N79" s="110"/>
    </row>
    <row r="80" spans="1:14" ht="15" customHeight="1" x14ac:dyDescent="0.55000000000000004">
      <c r="A80" s="353"/>
      <c r="B80" s="97" t="s">
        <v>178</v>
      </c>
      <c r="C80" s="182">
        <v>7.2</v>
      </c>
      <c r="D80" s="182">
        <v>8</v>
      </c>
      <c r="E80" s="201">
        <v>6.62</v>
      </c>
      <c r="F80" s="201">
        <v>7.36</v>
      </c>
      <c r="G80" s="110"/>
      <c r="H80" s="110"/>
      <c r="I80" s="110"/>
      <c r="J80" s="110"/>
      <c r="K80" s="110"/>
      <c r="L80" s="110"/>
      <c r="M80" s="110"/>
      <c r="N80" s="110"/>
    </row>
    <row r="81" spans="1:14" ht="15" customHeight="1" x14ac:dyDescent="0.55000000000000004">
      <c r="A81" s="353"/>
      <c r="B81" s="97" t="s">
        <v>305</v>
      </c>
      <c r="C81" s="182">
        <v>11</v>
      </c>
      <c r="D81" s="182">
        <v>11</v>
      </c>
      <c r="E81" s="201">
        <v>9.24</v>
      </c>
      <c r="F81" s="201">
        <v>9.24</v>
      </c>
      <c r="G81" s="110"/>
      <c r="H81" s="110"/>
      <c r="I81" s="110"/>
      <c r="J81" s="110"/>
      <c r="K81" s="110"/>
      <c r="L81" s="110"/>
      <c r="M81" s="110"/>
      <c r="N81" s="110"/>
    </row>
    <row r="82" spans="1:14" ht="15" customHeight="1" x14ac:dyDescent="0.55000000000000004">
      <c r="A82" s="353"/>
      <c r="B82" s="200" t="s">
        <v>183</v>
      </c>
      <c r="C82" s="182">
        <v>2</v>
      </c>
      <c r="D82" s="182">
        <v>2</v>
      </c>
      <c r="E82" s="201">
        <v>2</v>
      </c>
      <c r="F82" s="201">
        <v>2</v>
      </c>
      <c r="G82" s="110"/>
      <c r="H82" s="110"/>
      <c r="I82" s="110"/>
      <c r="J82" s="110"/>
      <c r="K82" s="110"/>
      <c r="L82" s="110"/>
      <c r="M82" s="110"/>
      <c r="N82" s="110"/>
    </row>
    <row r="83" spans="1:14" ht="15" customHeight="1" x14ac:dyDescent="0.55000000000000004">
      <c r="A83" s="352" t="s">
        <v>107</v>
      </c>
      <c r="B83" s="296" t="s">
        <v>186</v>
      </c>
      <c r="C83" s="292"/>
      <c r="D83" s="292"/>
      <c r="E83" s="292">
        <v>180</v>
      </c>
      <c r="F83" s="292">
        <v>200</v>
      </c>
      <c r="G83" s="189">
        <v>0.06</v>
      </c>
      <c r="H83" s="189">
        <v>0.06</v>
      </c>
      <c r="I83" s="189">
        <v>0.02</v>
      </c>
      <c r="J83" s="189">
        <v>0.02</v>
      </c>
      <c r="K83" s="189">
        <v>9.99</v>
      </c>
      <c r="L83" s="189">
        <v>11.1</v>
      </c>
      <c r="M83" s="189">
        <v>50.4</v>
      </c>
      <c r="N83" s="189">
        <v>56</v>
      </c>
    </row>
    <row r="84" spans="1:14" ht="15" customHeight="1" x14ac:dyDescent="0.55000000000000004">
      <c r="A84" s="353"/>
      <c r="B84" s="102" t="s">
        <v>25</v>
      </c>
      <c r="C84" s="37">
        <v>1.43</v>
      </c>
      <c r="D84" s="37">
        <v>1.71</v>
      </c>
      <c r="E84" s="37">
        <v>1.43</v>
      </c>
      <c r="F84" s="37">
        <v>1.71</v>
      </c>
      <c r="G84" s="189"/>
      <c r="H84" s="189"/>
      <c r="I84" s="189"/>
      <c r="J84" s="189"/>
      <c r="K84" s="189"/>
      <c r="L84" s="189"/>
      <c r="M84" s="189"/>
      <c r="N84" s="189"/>
    </row>
    <row r="85" spans="1:14" ht="15" customHeight="1" x14ac:dyDescent="0.55000000000000004">
      <c r="A85" s="353"/>
      <c r="B85" s="102" t="s">
        <v>20</v>
      </c>
      <c r="C85" s="118">
        <v>8</v>
      </c>
      <c r="D85" s="118">
        <v>9</v>
      </c>
      <c r="E85" s="118">
        <v>8</v>
      </c>
      <c r="F85" s="118">
        <v>9</v>
      </c>
      <c r="G85" s="189"/>
      <c r="H85" s="189"/>
      <c r="I85" s="189"/>
      <c r="J85" s="189"/>
      <c r="K85" s="189"/>
      <c r="L85" s="189"/>
      <c r="M85" s="189"/>
      <c r="N85" s="189"/>
    </row>
    <row r="86" spans="1:14" ht="15" customHeight="1" x14ac:dyDescent="0.55000000000000004">
      <c r="A86" s="351" t="s">
        <v>353</v>
      </c>
      <c r="B86" s="365" t="s">
        <v>206</v>
      </c>
      <c r="C86" s="262">
        <v>189</v>
      </c>
      <c r="D86" s="262">
        <v>195.5</v>
      </c>
      <c r="E86" s="262">
        <v>189</v>
      </c>
      <c r="F86" s="262">
        <v>195.5</v>
      </c>
      <c r="G86" s="259">
        <f>(G87+G88+G89+G90)/4</f>
        <v>1.45</v>
      </c>
      <c r="H86" s="259">
        <f t="shared" ref="H86:N86" si="3">(H87+H88+H89+H90)/4</f>
        <v>1.5249999999999999</v>
      </c>
      <c r="I86" s="259">
        <f t="shared" si="3"/>
        <v>0.57499999999999996</v>
      </c>
      <c r="J86" s="259">
        <f t="shared" si="3"/>
        <v>0.60000000000000009</v>
      </c>
      <c r="K86" s="259">
        <f t="shared" si="3"/>
        <v>22.35</v>
      </c>
      <c r="L86" s="259">
        <f t="shared" si="3"/>
        <v>23.6</v>
      </c>
      <c r="M86" s="259">
        <f t="shared" si="3"/>
        <v>104.4</v>
      </c>
      <c r="N86" s="259">
        <f t="shared" si="3"/>
        <v>110.2</v>
      </c>
    </row>
    <row r="87" spans="1:14" ht="15" customHeight="1" x14ac:dyDescent="0.55000000000000004">
      <c r="A87" s="381"/>
      <c r="B87" s="365" t="s">
        <v>460</v>
      </c>
      <c r="C87" s="262">
        <v>189</v>
      </c>
      <c r="D87" s="262">
        <v>195.5</v>
      </c>
      <c r="E87" s="262">
        <v>189</v>
      </c>
      <c r="F87" s="262">
        <v>195.5</v>
      </c>
      <c r="G87" s="259">
        <v>1.6</v>
      </c>
      <c r="H87" s="259">
        <v>1.7</v>
      </c>
      <c r="I87" s="259">
        <v>0.4</v>
      </c>
      <c r="J87" s="259">
        <v>0.4</v>
      </c>
      <c r="K87" s="321">
        <v>14.6</v>
      </c>
      <c r="L87" s="259">
        <v>15.4</v>
      </c>
      <c r="M87" s="320">
        <v>77.400000000000006</v>
      </c>
      <c r="N87" s="320">
        <v>81.7</v>
      </c>
    </row>
    <row r="88" spans="1:14" ht="15" customHeight="1" x14ac:dyDescent="0.55000000000000004">
      <c r="A88" s="381"/>
      <c r="B88" s="365" t="s">
        <v>461</v>
      </c>
      <c r="C88" s="262">
        <v>189</v>
      </c>
      <c r="D88" s="262">
        <v>195.5</v>
      </c>
      <c r="E88" s="262">
        <v>189</v>
      </c>
      <c r="F88" s="262">
        <v>195.5</v>
      </c>
      <c r="G88" s="259">
        <v>2</v>
      </c>
      <c r="H88" s="259">
        <v>2.1</v>
      </c>
      <c r="I88" s="259">
        <v>0.6</v>
      </c>
      <c r="J88" s="259">
        <v>0.6</v>
      </c>
      <c r="K88" s="321">
        <v>36.4</v>
      </c>
      <c r="L88" s="259">
        <v>38.5</v>
      </c>
      <c r="M88" s="320">
        <v>160.19999999999999</v>
      </c>
      <c r="N88" s="320">
        <v>169.1</v>
      </c>
    </row>
    <row r="89" spans="1:14" ht="15" customHeight="1" x14ac:dyDescent="0.55000000000000004">
      <c r="A89" s="381"/>
      <c r="B89" s="365" t="s">
        <v>462</v>
      </c>
      <c r="C89" s="262">
        <v>189</v>
      </c>
      <c r="D89" s="262">
        <v>195.5</v>
      </c>
      <c r="E89" s="262">
        <v>189</v>
      </c>
      <c r="F89" s="262">
        <v>195.5</v>
      </c>
      <c r="G89" s="259">
        <v>1.5</v>
      </c>
      <c r="H89" s="259">
        <v>1.5</v>
      </c>
      <c r="I89" s="259">
        <v>0.6</v>
      </c>
      <c r="J89" s="259">
        <v>0.6</v>
      </c>
      <c r="K89" s="321">
        <v>20.8</v>
      </c>
      <c r="L89" s="259">
        <v>21.9</v>
      </c>
      <c r="M89" s="320">
        <v>95.4</v>
      </c>
      <c r="N89" s="320">
        <v>100.7</v>
      </c>
    </row>
    <row r="90" spans="1:14" ht="15" customHeight="1" x14ac:dyDescent="0.55000000000000004">
      <c r="A90" s="381"/>
      <c r="B90" s="365" t="s">
        <v>463</v>
      </c>
      <c r="C90" s="262">
        <v>189</v>
      </c>
      <c r="D90" s="262">
        <v>195.5</v>
      </c>
      <c r="E90" s="262">
        <v>189</v>
      </c>
      <c r="F90" s="262">
        <v>195.5</v>
      </c>
      <c r="G90" s="259">
        <v>0.7</v>
      </c>
      <c r="H90" s="259">
        <v>0.8</v>
      </c>
      <c r="I90" s="259">
        <v>0.7</v>
      </c>
      <c r="J90" s="259">
        <v>0.8</v>
      </c>
      <c r="K90" s="321">
        <v>17.600000000000001</v>
      </c>
      <c r="L90" s="259">
        <v>18.600000000000001</v>
      </c>
      <c r="M90" s="320">
        <v>84.6</v>
      </c>
      <c r="N90" s="320">
        <v>89.3</v>
      </c>
    </row>
    <row r="91" spans="1:14" ht="15" customHeight="1" x14ac:dyDescent="0.55000000000000004">
      <c r="A91" s="412"/>
      <c r="B91" s="192" t="s">
        <v>21</v>
      </c>
      <c r="C91" s="84"/>
      <c r="D91" s="84"/>
      <c r="E91" s="292">
        <f t="shared" ref="E91:N91" si="4">E83+E86+E72+E62</f>
        <v>599</v>
      </c>
      <c r="F91" s="292">
        <f t="shared" si="4"/>
        <v>675.5</v>
      </c>
      <c r="G91" s="292">
        <f t="shared" si="4"/>
        <v>14.52</v>
      </c>
      <c r="H91" s="292">
        <f t="shared" si="4"/>
        <v>17.494999999999997</v>
      </c>
      <c r="I91" s="292">
        <f t="shared" si="4"/>
        <v>7.1150000000000002</v>
      </c>
      <c r="J91" s="292">
        <f t="shared" si="4"/>
        <v>8.6199999999999992</v>
      </c>
      <c r="K91" s="292">
        <f t="shared" si="4"/>
        <v>72.350000000000009</v>
      </c>
      <c r="L91" s="292">
        <f t="shared" si="4"/>
        <v>84.240000000000009</v>
      </c>
      <c r="M91" s="292">
        <f t="shared" si="4"/>
        <v>308.8</v>
      </c>
      <c r="N91" s="292">
        <f t="shared" si="4"/>
        <v>360.95</v>
      </c>
    </row>
    <row r="92" spans="1:14" ht="15" customHeight="1" x14ac:dyDescent="0.55000000000000004">
      <c r="A92" s="463"/>
      <c r="B92" s="192" t="s">
        <v>26</v>
      </c>
      <c r="C92" s="84"/>
      <c r="D92" s="84"/>
      <c r="E92" s="292"/>
      <c r="F92" s="292"/>
      <c r="G92" s="110"/>
      <c r="H92" s="110"/>
      <c r="I92" s="110"/>
      <c r="J92" s="110"/>
      <c r="K92" s="110"/>
      <c r="L92" s="110"/>
      <c r="M92" s="110"/>
      <c r="N92" s="110"/>
    </row>
    <row r="93" spans="1:14" ht="15" customHeight="1" x14ac:dyDescent="0.55000000000000004">
      <c r="A93" s="632" t="s">
        <v>353</v>
      </c>
      <c r="B93" s="192" t="s">
        <v>27</v>
      </c>
      <c r="C93" s="84">
        <v>23</v>
      </c>
      <c r="D93" s="84">
        <v>23</v>
      </c>
      <c r="E93" s="292">
        <v>23</v>
      </c>
      <c r="F93" s="292">
        <v>23</v>
      </c>
      <c r="G93" s="110">
        <v>1.56</v>
      </c>
      <c r="H93" s="110">
        <v>1.56</v>
      </c>
      <c r="I93" s="110">
        <v>0.19</v>
      </c>
      <c r="J93" s="110">
        <v>0.19</v>
      </c>
      <c r="K93" s="110">
        <v>11.59</v>
      </c>
      <c r="L93" s="110">
        <v>11.59</v>
      </c>
      <c r="M93" s="110">
        <v>54.38</v>
      </c>
      <c r="N93" s="110">
        <v>54.38</v>
      </c>
    </row>
    <row r="94" spans="1:14" ht="15" customHeight="1" x14ac:dyDescent="0.55000000000000004">
      <c r="A94" s="634"/>
      <c r="B94" s="192" t="s">
        <v>28</v>
      </c>
      <c r="C94" s="84">
        <v>40</v>
      </c>
      <c r="D94" s="84">
        <v>50</v>
      </c>
      <c r="E94" s="258">
        <v>40</v>
      </c>
      <c r="F94" s="258">
        <v>50</v>
      </c>
      <c r="G94" s="110">
        <v>2.2200000000000002</v>
      </c>
      <c r="H94" s="110">
        <v>2.78</v>
      </c>
      <c r="I94" s="110">
        <v>0.45</v>
      </c>
      <c r="J94" s="110">
        <v>0.56000000000000005</v>
      </c>
      <c r="K94" s="110">
        <v>19.68</v>
      </c>
      <c r="L94" s="110">
        <v>24.6</v>
      </c>
      <c r="M94" s="110">
        <v>91.66</v>
      </c>
      <c r="N94" s="110">
        <v>114.58</v>
      </c>
    </row>
    <row r="95" spans="1:14" ht="15" customHeight="1" x14ac:dyDescent="0.55000000000000004">
      <c r="A95" s="635"/>
      <c r="B95" s="192" t="s">
        <v>29</v>
      </c>
      <c r="C95" s="179">
        <v>3</v>
      </c>
      <c r="D95" s="179">
        <v>3</v>
      </c>
      <c r="E95" s="292">
        <v>3</v>
      </c>
      <c r="F95" s="292">
        <v>3</v>
      </c>
      <c r="G95" s="110"/>
      <c r="H95" s="110"/>
      <c r="I95" s="110"/>
      <c r="J95" s="110"/>
      <c r="K95" s="110"/>
      <c r="L95" s="110"/>
      <c r="M95" s="110"/>
      <c r="N95" s="110"/>
    </row>
    <row r="96" spans="1:14" ht="15" customHeight="1" x14ac:dyDescent="0.55000000000000004">
      <c r="A96" s="382"/>
      <c r="B96" s="192" t="s">
        <v>21</v>
      </c>
      <c r="C96" s="84"/>
      <c r="D96" s="84"/>
      <c r="E96" s="292">
        <f>E93+E94+E95</f>
        <v>66</v>
      </c>
      <c r="F96" s="292">
        <f>F93+F94+F95</f>
        <v>76</v>
      </c>
      <c r="G96" s="263">
        <f>G93+G94</f>
        <v>3.7800000000000002</v>
      </c>
      <c r="H96" s="263">
        <f t="shared" ref="H96:N96" si="5">H93+H94</f>
        <v>4.34</v>
      </c>
      <c r="I96" s="263">
        <f t="shared" si="5"/>
        <v>0.64</v>
      </c>
      <c r="J96" s="263">
        <f t="shared" si="5"/>
        <v>0.75</v>
      </c>
      <c r="K96" s="263">
        <f t="shared" si="5"/>
        <v>31.27</v>
      </c>
      <c r="L96" s="263">
        <f t="shared" si="5"/>
        <v>36.19</v>
      </c>
      <c r="M96" s="263">
        <f t="shared" si="5"/>
        <v>146.04</v>
      </c>
      <c r="N96" s="263">
        <f t="shared" si="5"/>
        <v>168.96</v>
      </c>
    </row>
    <row r="97" spans="1:14" ht="15" customHeight="1" x14ac:dyDescent="0.55000000000000004">
      <c r="A97" s="216"/>
      <c r="B97" s="192" t="s">
        <v>30</v>
      </c>
      <c r="C97" s="37"/>
      <c r="D97" s="37"/>
      <c r="E97" s="540">
        <f t="shared" ref="E97:N97" si="6">E96+E91+E60+E19+E16</f>
        <v>1755</v>
      </c>
      <c r="F97" s="540">
        <f t="shared" si="6"/>
        <v>2057.5</v>
      </c>
      <c r="G97" s="540">
        <f t="shared" si="6"/>
        <v>43.44</v>
      </c>
      <c r="H97" s="540">
        <f t="shared" si="6"/>
        <v>52.414999999999999</v>
      </c>
      <c r="I97" s="540">
        <f t="shared" si="6"/>
        <v>47.105000000000004</v>
      </c>
      <c r="J97" s="540">
        <f t="shared" si="6"/>
        <v>60.629999999999995</v>
      </c>
      <c r="K97" s="540">
        <f t="shared" si="6"/>
        <v>213.07</v>
      </c>
      <c r="L97" s="540">
        <f t="shared" si="6"/>
        <v>254.13</v>
      </c>
      <c r="M97" s="540">
        <f t="shared" si="6"/>
        <v>1468.5900000000001</v>
      </c>
      <c r="N97" s="540">
        <f t="shared" si="6"/>
        <v>1809.3000000000002</v>
      </c>
    </row>
    <row r="98" spans="1:14" ht="16.5" customHeight="1" x14ac:dyDescent="0.55000000000000004">
      <c r="A98" s="355"/>
      <c r="B98" s="670" t="s">
        <v>396</v>
      </c>
      <c r="C98" s="670"/>
      <c r="D98" s="670"/>
      <c r="E98" s="670"/>
      <c r="F98" s="671"/>
      <c r="G98" s="156">
        <v>42</v>
      </c>
      <c r="H98" s="156">
        <v>54</v>
      </c>
      <c r="I98" s="156">
        <v>47</v>
      </c>
      <c r="J98" s="156">
        <v>60</v>
      </c>
      <c r="K98" s="156">
        <v>203</v>
      </c>
      <c r="L98" s="156">
        <v>261</v>
      </c>
      <c r="M98" s="156">
        <v>1400</v>
      </c>
      <c r="N98" s="156">
        <v>1800</v>
      </c>
    </row>
    <row r="99" spans="1:14" ht="18" customHeight="1" x14ac:dyDescent="0.55000000000000004">
      <c r="A99" s="383"/>
      <c r="B99" s="324" t="s">
        <v>177</v>
      </c>
      <c r="C99" s="324"/>
      <c r="D99" s="324"/>
      <c r="E99" s="324"/>
      <c r="F99" s="325"/>
      <c r="G99" s="326">
        <f>G97*100/G98</f>
        <v>103.42857142857143</v>
      </c>
      <c r="H99" s="326">
        <f t="shared" ref="H99:N99" si="7">H97*100/H98</f>
        <v>97.06481481481481</v>
      </c>
      <c r="I99" s="326">
        <f t="shared" si="7"/>
        <v>100.22340425531915</v>
      </c>
      <c r="J99" s="326">
        <f t="shared" si="7"/>
        <v>101.05</v>
      </c>
      <c r="K99" s="326">
        <f t="shared" si="7"/>
        <v>104.96059113300493</v>
      </c>
      <c r="L99" s="326">
        <f t="shared" si="7"/>
        <v>97.367816091954026</v>
      </c>
      <c r="M99" s="326">
        <f t="shared" si="7"/>
        <v>104.89928571428571</v>
      </c>
      <c r="N99" s="326">
        <f t="shared" si="7"/>
        <v>100.51666666666668</v>
      </c>
    </row>
    <row r="100" spans="1:14" ht="21" customHeight="1" x14ac:dyDescent="0.55000000000000004">
      <c r="A100" s="383"/>
      <c r="B100" s="672" t="s">
        <v>384</v>
      </c>
      <c r="C100" s="672"/>
      <c r="D100" s="672"/>
      <c r="E100" s="672"/>
      <c r="F100" s="673"/>
      <c r="G100" s="311">
        <f>G99-100</f>
        <v>3.4285714285714306</v>
      </c>
      <c r="H100" s="311">
        <f t="shared" ref="H100:N100" si="8">H99-100</f>
        <v>-2.9351851851851904</v>
      </c>
      <c r="I100" s="311">
        <f t="shared" si="8"/>
        <v>0.22340425531915287</v>
      </c>
      <c r="J100" s="311">
        <f t="shared" si="8"/>
        <v>1.0499999999999972</v>
      </c>
      <c r="K100" s="311">
        <f t="shared" si="8"/>
        <v>4.9605911330049253</v>
      </c>
      <c r="L100" s="311">
        <f t="shared" si="8"/>
        <v>-2.6321839080459739</v>
      </c>
      <c r="M100" s="311">
        <f t="shared" si="8"/>
        <v>4.8992857142857105</v>
      </c>
      <c r="N100" s="311">
        <f t="shared" si="8"/>
        <v>0.51666666666667993</v>
      </c>
    </row>
    <row r="101" spans="1:14" ht="13.5" customHeight="1" x14ac:dyDescent="0.55000000000000004">
      <c r="A101" s="384"/>
      <c r="B101" s="155" t="s">
        <v>397</v>
      </c>
      <c r="C101" s="664" t="s">
        <v>406</v>
      </c>
      <c r="D101" s="665"/>
      <c r="E101" s="665"/>
      <c r="F101" s="666"/>
      <c r="G101" s="519"/>
      <c r="H101" s="496"/>
      <c r="I101" s="496"/>
      <c r="J101" s="496"/>
      <c r="K101" s="667" t="s">
        <v>407</v>
      </c>
      <c r="L101" s="668"/>
      <c r="M101" s="668"/>
      <c r="N101" s="669"/>
    </row>
    <row r="102" spans="1:14" ht="30.75" customHeight="1" x14ac:dyDescent="0.55000000000000004">
      <c r="A102" s="384"/>
      <c r="B102" s="334" t="s">
        <v>164</v>
      </c>
      <c r="C102" s="335" t="s">
        <v>400</v>
      </c>
      <c r="D102" s="335" t="s">
        <v>401</v>
      </c>
      <c r="E102" s="336">
        <f>E16</f>
        <v>365</v>
      </c>
      <c r="F102" s="336">
        <f>F16</f>
        <v>436</v>
      </c>
      <c r="G102" s="337"/>
      <c r="H102" s="337"/>
      <c r="I102" s="337"/>
      <c r="J102" s="337"/>
      <c r="K102" s="335" t="s">
        <v>408</v>
      </c>
      <c r="L102" s="335" t="s">
        <v>409</v>
      </c>
      <c r="M102" s="336">
        <f>M16</f>
        <v>447.29999999999995</v>
      </c>
      <c r="N102" s="336">
        <f>N16</f>
        <v>593.5</v>
      </c>
    </row>
    <row r="103" spans="1:14" ht="32.25" customHeight="1" x14ac:dyDescent="0.55000000000000004">
      <c r="A103" s="384"/>
      <c r="B103" s="334" t="s">
        <v>398</v>
      </c>
      <c r="C103" s="335" t="s">
        <v>402</v>
      </c>
      <c r="D103" s="335" t="s">
        <v>402</v>
      </c>
      <c r="E103" s="336">
        <f>E18</f>
        <v>150</v>
      </c>
      <c r="F103" s="336">
        <f>F18</f>
        <v>180</v>
      </c>
      <c r="G103" s="337"/>
      <c r="H103" s="337"/>
      <c r="I103" s="337"/>
      <c r="J103" s="337"/>
      <c r="K103" s="335" t="s">
        <v>411</v>
      </c>
      <c r="L103" s="335" t="s">
        <v>410</v>
      </c>
      <c r="M103" s="336">
        <f>M18</f>
        <v>94.5</v>
      </c>
      <c r="N103" s="336">
        <f>N18</f>
        <v>113.4</v>
      </c>
    </row>
    <row r="104" spans="1:14" ht="27" customHeight="1" x14ac:dyDescent="0.55000000000000004">
      <c r="A104" s="384"/>
      <c r="B104" s="334" t="s">
        <v>166</v>
      </c>
      <c r="C104" s="335" t="s">
        <v>403</v>
      </c>
      <c r="D104" s="335" t="s">
        <v>404</v>
      </c>
      <c r="E104" s="336">
        <f>E60</f>
        <v>575</v>
      </c>
      <c r="F104" s="336">
        <f>F60</f>
        <v>690</v>
      </c>
      <c r="G104" s="337"/>
      <c r="H104" s="337"/>
      <c r="I104" s="337"/>
      <c r="J104" s="337"/>
      <c r="K104" s="335" t="s">
        <v>413</v>
      </c>
      <c r="L104" s="335" t="s">
        <v>414</v>
      </c>
      <c r="M104" s="336">
        <f>M60</f>
        <v>471.95000000000005</v>
      </c>
      <c r="N104" s="336">
        <f>N60</f>
        <v>572.49</v>
      </c>
    </row>
    <row r="105" spans="1:14" ht="32.25" customHeight="1" x14ac:dyDescent="0.55000000000000004">
      <c r="A105" s="384"/>
      <c r="B105" s="334" t="s">
        <v>399</v>
      </c>
      <c r="C105" s="335" t="s">
        <v>401</v>
      </c>
      <c r="D105" s="335" t="s">
        <v>405</v>
      </c>
      <c r="E105" s="336">
        <f>E91</f>
        <v>599</v>
      </c>
      <c r="F105" s="336">
        <f>F91</f>
        <v>675.5</v>
      </c>
      <c r="G105" s="156"/>
      <c r="H105" s="156"/>
      <c r="I105" s="156"/>
      <c r="J105" s="156"/>
      <c r="K105" s="335" t="s">
        <v>412</v>
      </c>
      <c r="L105" s="335" t="s">
        <v>415</v>
      </c>
      <c r="M105" s="336">
        <f>M91</f>
        <v>308.8</v>
      </c>
      <c r="N105" s="336">
        <f>N91</f>
        <v>360.95</v>
      </c>
    </row>
    <row r="106" spans="1:14" ht="24" customHeight="1" thickBot="1" x14ac:dyDescent="0.6">
      <c r="A106" s="574"/>
      <c r="B106" s="659" t="s">
        <v>473</v>
      </c>
      <c r="C106" s="338"/>
      <c r="D106" s="338"/>
      <c r="E106" s="339">
        <f>E97</f>
        <v>1755</v>
      </c>
      <c r="F106" s="339">
        <f>F97</f>
        <v>2057.5</v>
      </c>
      <c r="G106" s="337"/>
      <c r="H106" s="337"/>
      <c r="I106" s="337"/>
      <c r="J106" s="337"/>
      <c r="K106" s="335" t="s">
        <v>474</v>
      </c>
      <c r="L106" s="335" t="s">
        <v>475</v>
      </c>
      <c r="M106" s="340">
        <f>M97</f>
        <v>1468.5900000000001</v>
      </c>
      <c r="N106" s="340">
        <f>N97</f>
        <v>1809.3000000000002</v>
      </c>
    </row>
    <row r="107" spans="1:14" ht="29.25" customHeight="1" thickBot="1" x14ac:dyDescent="0.6">
      <c r="A107" s="575"/>
      <c r="B107" s="660"/>
      <c r="C107" s="661" t="s">
        <v>384</v>
      </c>
      <c r="D107" s="662"/>
      <c r="E107" s="662"/>
      <c r="F107" s="662"/>
      <c r="G107" s="662"/>
      <c r="H107" s="662"/>
      <c r="I107" s="662"/>
      <c r="J107" s="663"/>
      <c r="K107" s="337"/>
      <c r="L107" s="337"/>
      <c r="M107" s="341">
        <f>M100</f>
        <v>4.8992857142857105</v>
      </c>
      <c r="N107" s="341">
        <f>N100</f>
        <v>0.51666666666667993</v>
      </c>
    </row>
  </sheetData>
  <mergeCells count="17">
    <mergeCell ref="B106:B107"/>
    <mergeCell ref="C107:J107"/>
    <mergeCell ref="E54:E58"/>
    <mergeCell ref="F54:F58"/>
    <mergeCell ref="M1:N3"/>
    <mergeCell ref="K3:L3"/>
    <mergeCell ref="B98:F98"/>
    <mergeCell ref="B100:F100"/>
    <mergeCell ref="C101:F101"/>
    <mergeCell ref="K101:N101"/>
    <mergeCell ref="A93:A95"/>
    <mergeCell ref="A1:A3"/>
    <mergeCell ref="G1:L2"/>
    <mergeCell ref="B1:B3"/>
    <mergeCell ref="G3:H3"/>
    <mergeCell ref="I3:J3"/>
    <mergeCell ref="C1:F1"/>
  </mergeCells>
  <pageMargins left="0" right="0" top="0" bottom="0" header="0" footer="0"/>
  <pageSetup paperSize="9" scale="5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12"/>
  <sheetViews>
    <sheetView view="pageBreakPreview" topLeftCell="A91" zoomScale="114" zoomScaleNormal="100" zoomScaleSheetLayoutView="114" workbookViewId="0">
      <selection activeCell="B103" sqref="B103:F103"/>
    </sheetView>
  </sheetViews>
  <sheetFormatPr defaultRowHeight="38.25" x14ac:dyDescent="0.55000000000000004"/>
  <cols>
    <col min="1" max="1" width="14.7109375" style="5" customWidth="1"/>
    <col min="2" max="2" width="53.7109375" style="1" customWidth="1"/>
    <col min="3" max="4" width="8.7109375" style="1" customWidth="1"/>
    <col min="5" max="5" width="11.42578125" style="12" customWidth="1"/>
    <col min="6" max="6" width="12.85546875" style="12" customWidth="1"/>
    <col min="7" max="12" width="8.7109375" style="1" customWidth="1"/>
    <col min="13" max="13" width="12" style="1" customWidth="1"/>
    <col min="14" max="14" width="10.85546875" style="1" customWidth="1"/>
    <col min="15" max="16384" width="9.140625" style="1"/>
  </cols>
  <sheetData>
    <row r="1" spans="1:14" ht="24" customHeight="1" x14ac:dyDescent="0.55000000000000004">
      <c r="A1" s="684" t="s">
        <v>90</v>
      </c>
      <c r="B1" s="647" t="s">
        <v>524</v>
      </c>
      <c r="C1" s="678" t="s">
        <v>168</v>
      </c>
      <c r="D1" s="690"/>
      <c r="E1" s="690"/>
      <c r="F1" s="691"/>
      <c r="G1" s="686" t="s">
        <v>0</v>
      </c>
      <c r="H1" s="686"/>
      <c r="I1" s="686"/>
      <c r="J1" s="686"/>
      <c r="K1" s="686"/>
      <c r="L1" s="686"/>
      <c r="M1" s="678" t="s">
        <v>175</v>
      </c>
      <c r="N1" s="679"/>
    </row>
    <row r="2" spans="1:14" ht="4.5" customHeight="1" x14ac:dyDescent="0.55000000000000004">
      <c r="A2" s="684"/>
      <c r="B2" s="648"/>
      <c r="C2" s="692"/>
      <c r="D2" s="693"/>
      <c r="E2" s="693"/>
      <c r="F2" s="694"/>
      <c r="G2" s="686"/>
      <c r="H2" s="686"/>
      <c r="I2" s="686"/>
      <c r="J2" s="686"/>
      <c r="K2" s="686"/>
      <c r="L2" s="686"/>
      <c r="M2" s="680"/>
      <c r="N2" s="681"/>
    </row>
    <row r="3" spans="1:14" ht="19.5" customHeight="1" x14ac:dyDescent="0.55000000000000004">
      <c r="A3" s="684"/>
      <c r="B3" s="649"/>
      <c r="C3" s="579" t="s">
        <v>1</v>
      </c>
      <c r="D3" s="579" t="s">
        <v>2</v>
      </c>
      <c r="E3" s="579" t="s">
        <v>1</v>
      </c>
      <c r="F3" s="579" t="s">
        <v>2</v>
      </c>
      <c r="G3" s="684" t="s">
        <v>139</v>
      </c>
      <c r="H3" s="684"/>
      <c r="I3" s="684" t="s">
        <v>4</v>
      </c>
      <c r="J3" s="686"/>
      <c r="K3" s="686" t="s">
        <v>3</v>
      </c>
      <c r="L3" s="686"/>
      <c r="M3" s="736"/>
      <c r="N3" s="737"/>
    </row>
    <row r="4" spans="1:14" ht="15" customHeight="1" thickBot="1" x14ac:dyDescent="0.6">
      <c r="A4" s="351"/>
      <c r="B4" s="580" t="s">
        <v>5</v>
      </c>
      <c r="C4" s="351" t="s">
        <v>135</v>
      </c>
      <c r="D4" s="351" t="s">
        <v>136</v>
      </c>
      <c r="E4" s="351" t="s">
        <v>137</v>
      </c>
      <c r="F4" s="351" t="s">
        <v>137</v>
      </c>
      <c r="G4" s="351" t="s">
        <v>1</v>
      </c>
      <c r="H4" s="351" t="s">
        <v>2</v>
      </c>
      <c r="I4" s="351" t="s">
        <v>1</v>
      </c>
      <c r="J4" s="351" t="s">
        <v>2</v>
      </c>
      <c r="K4" s="351" t="s">
        <v>1</v>
      </c>
      <c r="L4" s="351" t="s">
        <v>2</v>
      </c>
      <c r="M4" s="351" t="s">
        <v>1</v>
      </c>
      <c r="N4" s="351" t="s">
        <v>2</v>
      </c>
    </row>
    <row r="5" spans="1:14" ht="15" customHeight="1" thickBot="1" x14ac:dyDescent="0.6">
      <c r="A5" s="366" t="s">
        <v>124</v>
      </c>
      <c r="B5" s="301" t="s">
        <v>505</v>
      </c>
      <c r="C5" s="258"/>
      <c r="D5" s="258"/>
      <c r="E5" s="258">
        <v>150</v>
      </c>
      <c r="F5" s="258">
        <v>180</v>
      </c>
      <c r="G5" s="376">
        <v>7.68</v>
      </c>
      <c r="H5" s="376">
        <v>9.2200000000000006</v>
      </c>
      <c r="I5" s="376">
        <v>11.16</v>
      </c>
      <c r="J5" s="376">
        <v>13.4</v>
      </c>
      <c r="K5" s="449">
        <v>9.5</v>
      </c>
      <c r="L5" s="376">
        <v>11.4</v>
      </c>
      <c r="M5" s="376">
        <v>168.8</v>
      </c>
      <c r="N5" s="450">
        <v>202.56</v>
      </c>
    </row>
    <row r="6" spans="1:14" ht="15" customHeight="1" x14ac:dyDescent="0.55000000000000004">
      <c r="A6" s="447" t="s">
        <v>99</v>
      </c>
      <c r="B6" s="301" t="s">
        <v>220</v>
      </c>
      <c r="C6" s="258"/>
      <c r="D6" s="258"/>
      <c r="E6" s="258">
        <v>10</v>
      </c>
      <c r="F6" s="258">
        <v>20</v>
      </c>
      <c r="G6" s="101">
        <v>0.7</v>
      </c>
      <c r="H6" s="101">
        <v>1.5</v>
      </c>
      <c r="I6" s="101">
        <v>0.3</v>
      </c>
      <c r="J6" s="101">
        <v>0.5</v>
      </c>
      <c r="K6" s="101">
        <v>5.5</v>
      </c>
      <c r="L6" s="101">
        <v>10.9</v>
      </c>
      <c r="M6" s="101">
        <v>27.1</v>
      </c>
      <c r="N6" s="101">
        <v>54.2</v>
      </c>
    </row>
    <row r="7" spans="1:14" ht="15" customHeight="1" x14ac:dyDescent="0.55000000000000004">
      <c r="A7" s="352"/>
      <c r="B7" s="202" t="s">
        <v>316</v>
      </c>
      <c r="C7" s="84">
        <v>2</v>
      </c>
      <c r="D7" s="85">
        <v>2</v>
      </c>
      <c r="E7" s="84">
        <v>2</v>
      </c>
      <c r="F7" s="85">
        <v>2</v>
      </c>
      <c r="G7" s="189"/>
      <c r="H7" s="189"/>
      <c r="I7" s="189"/>
      <c r="J7" s="189"/>
      <c r="K7" s="189"/>
      <c r="L7" s="189"/>
      <c r="M7" s="189"/>
      <c r="N7" s="189"/>
    </row>
    <row r="8" spans="1:14" ht="15" customHeight="1" x14ac:dyDescent="0.55000000000000004">
      <c r="A8" s="352"/>
      <c r="B8" s="120" t="s">
        <v>40</v>
      </c>
      <c r="C8" s="84">
        <v>18</v>
      </c>
      <c r="D8" s="84">
        <v>21</v>
      </c>
      <c r="E8" s="84">
        <v>18</v>
      </c>
      <c r="F8" s="84">
        <v>21</v>
      </c>
      <c r="G8" s="189"/>
      <c r="H8" s="189"/>
      <c r="I8" s="189"/>
      <c r="J8" s="189"/>
      <c r="K8" s="189"/>
      <c r="L8" s="189"/>
      <c r="M8" s="189"/>
      <c r="N8" s="189"/>
    </row>
    <row r="9" spans="1:14" ht="15" customHeight="1" x14ac:dyDescent="0.55000000000000004">
      <c r="A9" s="352"/>
      <c r="B9" s="118" t="s">
        <v>24</v>
      </c>
      <c r="C9" s="204">
        <v>11</v>
      </c>
      <c r="D9" s="204">
        <v>11</v>
      </c>
      <c r="E9" s="204">
        <v>9.24</v>
      </c>
      <c r="F9" s="204">
        <v>9.24</v>
      </c>
      <c r="G9" s="189"/>
      <c r="H9" s="189"/>
      <c r="I9" s="189"/>
      <c r="J9" s="189"/>
      <c r="K9" s="189"/>
      <c r="L9" s="189"/>
      <c r="M9" s="189"/>
      <c r="N9" s="189"/>
    </row>
    <row r="10" spans="1:14" ht="15" customHeight="1" x14ac:dyDescent="0.55000000000000004">
      <c r="A10" s="352"/>
      <c r="B10" s="118" t="s">
        <v>364</v>
      </c>
      <c r="C10" s="84">
        <v>42</v>
      </c>
      <c r="D10" s="85">
        <v>50</v>
      </c>
      <c r="E10" s="84">
        <v>25.2</v>
      </c>
      <c r="F10" s="85">
        <v>30</v>
      </c>
      <c r="G10" s="189"/>
      <c r="H10" s="189"/>
      <c r="I10" s="189"/>
      <c r="J10" s="189"/>
      <c r="K10" s="189"/>
      <c r="L10" s="189"/>
      <c r="M10" s="189"/>
      <c r="N10" s="189"/>
    </row>
    <row r="11" spans="1:14" ht="15" customHeight="1" x14ac:dyDescent="0.55000000000000004">
      <c r="A11" s="355"/>
      <c r="B11" s="118" t="s">
        <v>160</v>
      </c>
      <c r="C11" s="84">
        <v>9</v>
      </c>
      <c r="D11" s="85">
        <v>10</v>
      </c>
      <c r="E11" s="84">
        <v>9</v>
      </c>
      <c r="F11" s="85">
        <v>10</v>
      </c>
      <c r="G11" s="110"/>
      <c r="H11" s="110"/>
      <c r="I11" s="110"/>
      <c r="J11" s="110"/>
      <c r="K11" s="110"/>
      <c r="L11" s="110"/>
      <c r="M11" s="110"/>
      <c r="N11" s="110"/>
    </row>
    <row r="12" spans="1:14" ht="15" customHeight="1" x14ac:dyDescent="0.55000000000000004">
      <c r="A12" s="355"/>
      <c r="B12" s="90" t="s">
        <v>8</v>
      </c>
      <c r="C12" s="37">
        <v>10</v>
      </c>
      <c r="D12" s="92">
        <v>20</v>
      </c>
      <c r="E12" s="37">
        <v>10</v>
      </c>
      <c r="F12" s="92">
        <v>20</v>
      </c>
      <c r="G12" s="110"/>
      <c r="H12" s="110"/>
      <c r="I12" s="110"/>
      <c r="J12" s="110"/>
      <c r="K12" s="110"/>
      <c r="L12" s="110"/>
      <c r="M12" s="110"/>
      <c r="N12" s="110"/>
    </row>
    <row r="13" spans="1:14" ht="15" customHeight="1" x14ac:dyDescent="0.55000000000000004">
      <c r="A13" s="355"/>
      <c r="B13" s="90" t="s">
        <v>47</v>
      </c>
      <c r="C13" s="37">
        <v>80</v>
      </c>
      <c r="D13" s="92">
        <v>110</v>
      </c>
      <c r="E13" s="37">
        <v>80</v>
      </c>
      <c r="F13" s="92">
        <v>110</v>
      </c>
      <c r="G13" s="110"/>
      <c r="H13" s="110"/>
      <c r="I13" s="110"/>
      <c r="J13" s="110"/>
      <c r="K13" s="110"/>
      <c r="L13" s="110"/>
      <c r="M13" s="110"/>
      <c r="N13" s="110"/>
    </row>
    <row r="14" spans="1:14" ht="15" customHeight="1" x14ac:dyDescent="0.55000000000000004">
      <c r="A14" s="355"/>
      <c r="B14" s="118" t="s">
        <v>20</v>
      </c>
      <c r="C14" s="84">
        <v>4</v>
      </c>
      <c r="D14" s="85">
        <v>6</v>
      </c>
      <c r="E14" s="84">
        <v>4</v>
      </c>
      <c r="F14" s="85">
        <v>6</v>
      </c>
      <c r="G14" s="110"/>
      <c r="H14" s="110"/>
      <c r="I14" s="110"/>
      <c r="J14" s="110"/>
      <c r="K14" s="110"/>
      <c r="L14" s="110"/>
      <c r="M14" s="110"/>
      <c r="N14" s="110"/>
    </row>
    <row r="15" spans="1:14" ht="15" customHeight="1" x14ac:dyDescent="0.55000000000000004">
      <c r="A15" s="355"/>
      <c r="B15" s="203" t="s">
        <v>157</v>
      </c>
      <c r="C15" s="84">
        <v>8</v>
      </c>
      <c r="D15" s="85">
        <v>12</v>
      </c>
      <c r="E15" s="84">
        <v>8</v>
      </c>
      <c r="F15" s="85">
        <v>12</v>
      </c>
      <c r="G15" s="110"/>
      <c r="H15" s="110"/>
      <c r="I15" s="110"/>
      <c r="J15" s="110"/>
      <c r="K15" s="110"/>
      <c r="L15" s="110"/>
      <c r="M15" s="110"/>
      <c r="N15" s="110"/>
    </row>
    <row r="16" spans="1:14" ht="15" customHeight="1" x14ac:dyDescent="0.55000000000000004">
      <c r="A16" s="355"/>
      <c r="B16" s="203" t="s">
        <v>256</v>
      </c>
      <c r="C16" s="84">
        <v>3.5</v>
      </c>
      <c r="D16" s="84">
        <v>3.5</v>
      </c>
      <c r="E16" s="84">
        <v>3.5</v>
      </c>
      <c r="F16" s="84">
        <v>3.5</v>
      </c>
      <c r="G16" s="110"/>
      <c r="H16" s="110"/>
      <c r="I16" s="110"/>
      <c r="J16" s="110"/>
      <c r="K16" s="110"/>
      <c r="L16" s="110"/>
      <c r="M16" s="110"/>
      <c r="N16" s="110"/>
    </row>
    <row r="17" spans="1:14" ht="15" customHeight="1" x14ac:dyDescent="0.55000000000000004">
      <c r="A17" s="355"/>
      <c r="B17" s="90" t="s">
        <v>247</v>
      </c>
      <c r="C17" s="37">
        <v>0.02</v>
      </c>
      <c r="D17" s="92">
        <v>0.03</v>
      </c>
      <c r="E17" s="37">
        <v>0.02</v>
      </c>
      <c r="F17" s="92">
        <v>0.03</v>
      </c>
      <c r="G17" s="110"/>
      <c r="H17" s="110"/>
      <c r="I17" s="110"/>
      <c r="J17" s="110"/>
      <c r="K17" s="110"/>
      <c r="L17" s="110"/>
      <c r="M17" s="110"/>
      <c r="N17" s="110"/>
    </row>
    <row r="18" spans="1:14" ht="15" customHeight="1" x14ac:dyDescent="0.55000000000000004">
      <c r="A18" s="353" t="s">
        <v>101</v>
      </c>
      <c r="B18" s="296" t="s">
        <v>9</v>
      </c>
      <c r="C18" s="262"/>
      <c r="D18" s="262"/>
      <c r="E18" s="263">
        <v>40</v>
      </c>
      <c r="F18" s="263">
        <v>64</v>
      </c>
      <c r="G18" s="110">
        <v>2.6</v>
      </c>
      <c r="H18" s="110">
        <v>4.22</v>
      </c>
      <c r="I18" s="110">
        <v>8.8000000000000007</v>
      </c>
      <c r="J18" s="110">
        <v>14.7</v>
      </c>
      <c r="K18" s="110">
        <v>7.75</v>
      </c>
      <c r="L18" s="110">
        <v>12.4</v>
      </c>
      <c r="M18" s="110">
        <v>70.599999999999994</v>
      </c>
      <c r="N18" s="110">
        <v>166.7</v>
      </c>
    </row>
    <row r="19" spans="1:14" ht="15" customHeight="1" x14ac:dyDescent="0.55000000000000004">
      <c r="A19" s="353"/>
      <c r="B19" s="102" t="s">
        <v>10</v>
      </c>
      <c r="C19" s="37">
        <v>5</v>
      </c>
      <c r="D19" s="37">
        <v>8</v>
      </c>
      <c r="E19" s="37">
        <v>5</v>
      </c>
      <c r="F19" s="37">
        <v>8</v>
      </c>
      <c r="G19" s="110"/>
      <c r="H19" s="110"/>
      <c r="I19" s="110"/>
      <c r="J19" s="110"/>
      <c r="K19" s="110"/>
      <c r="L19" s="110"/>
      <c r="M19" s="110"/>
      <c r="N19" s="110"/>
    </row>
    <row r="20" spans="1:14" ht="15" customHeight="1" x14ac:dyDescent="0.55000000000000004">
      <c r="A20" s="353"/>
      <c r="B20" s="102" t="s">
        <v>11</v>
      </c>
      <c r="C20" s="37">
        <v>6</v>
      </c>
      <c r="D20" s="37">
        <v>8</v>
      </c>
      <c r="E20" s="37">
        <v>6</v>
      </c>
      <c r="F20" s="37">
        <v>8</v>
      </c>
      <c r="G20" s="110"/>
      <c r="H20" s="110"/>
      <c r="I20" s="110"/>
      <c r="J20" s="110"/>
      <c r="K20" s="110"/>
      <c r="L20" s="110"/>
      <c r="M20" s="110"/>
      <c r="N20" s="110"/>
    </row>
    <row r="21" spans="1:14" ht="15" customHeight="1" thickBot="1" x14ac:dyDescent="0.6">
      <c r="A21" s="353"/>
      <c r="B21" s="102" t="s">
        <v>12</v>
      </c>
      <c r="C21" s="37">
        <v>30</v>
      </c>
      <c r="D21" s="37">
        <v>50</v>
      </c>
      <c r="E21" s="37">
        <v>30</v>
      </c>
      <c r="F21" s="37">
        <v>50</v>
      </c>
      <c r="G21" s="110"/>
      <c r="H21" s="110"/>
      <c r="I21" s="110"/>
      <c r="J21" s="110"/>
      <c r="K21" s="110"/>
      <c r="L21" s="110"/>
      <c r="M21" s="110"/>
      <c r="N21" s="110"/>
    </row>
    <row r="22" spans="1:14" ht="17.25" customHeight="1" thickBot="1" x14ac:dyDescent="0.6">
      <c r="A22" s="353" t="s">
        <v>100</v>
      </c>
      <c r="B22" s="296" t="s">
        <v>155</v>
      </c>
      <c r="C22" s="37"/>
      <c r="D22" s="37"/>
      <c r="E22" s="292">
        <v>150</v>
      </c>
      <c r="F22" s="292">
        <v>180</v>
      </c>
      <c r="G22" s="218">
        <v>3.3</v>
      </c>
      <c r="H22" s="218">
        <v>4.5</v>
      </c>
      <c r="I22" s="218">
        <v>1.2</v>
      </c>
      <c r="J22" s="218">
        <v>1.7</v>
      </c>
      <c r="K22" s="218">
        <v>4.7</v>
      </c>
      <c r="L22" s="218">
        <v>6.5</v>
      </c>
      <c r="M22" s="299">
        <v>45.6</v>
      </c>
      <c r="N22" s="299">
        <v>62.7</v>
      </c>
    </row>
    <row r="23" spans="1:14" ht="15" customHeight="1" x14ac:dyDescent="0.55000000000000004">
      <c r="A23" s="353"/>
      <c r="B23" s="300" t="s">
        <v>293</v>
      </c>
      <c r="C23" s="37">
        <v>150</v>
      </c>
      <c r="D23" s="37">
        <v>180</v>
      </c>
      <c r="E23" s="292">
        <v>150</v>
      </c>
      <c r="F23" s="292">
        <v>180</v>
      </c>
      <c r="G23" s="228"/>
      <c r="H23" s="228"/>
      <c r="I23" s="228"/>
      <c r="J23" s="228"/>
      <c r="K23" s="123"/>
      <c r="L23" s="228"/>
      <c r="M23" s="228"/>
      <c r="N23" s="228"/>
    </row>
    <row r="24" spans="1:14" ht="15" customHeight="1" x14ac:dyDescent="0.55000000000000004">
      <c r="A24" s="355"/>
      <c r="B24" s="192" t="s">
        <v>13</v>
      </c>
      <c r="C24" s="262"/>
      <c r="D24" s="262"/>
      <c r="E24" s="262"/>
      <c r="F24" s="262"/>
      <c r="G24" s="110"/>
      <c r="H24" s="110"/>
      <c r="I24" s="110"/>
      <c r="J24" s="110"/>
      <c r="K24" s="110"/>
      <c r="L24" s="110"/>
      <c r="M24" s="110"/>
      <c r="N24" s="110"/>
    </row>
    <row r="25" spans="1:14" ht="15" customHeight="1" thickBot="1" x14ac:dyDescent="0.6">
      <c r="A25" s="351"/>
      <c r="B25" s="308" t="s">
        <v>21</v>
      </c>
      <c r="C25" s="262"/>
      <c r="D25" s="262"/>
      <c r="E25" s="262">
        <f t="shared" ref="E25:N25" si="0">E22+E18+E6+E5</f>
        <v>350</v>
      </c>
      <c r="F25" s="262">
        <f t="shared" si="0"/>
        <v>444</v>
      </c>
      <c r="G25" s="262">
        <f t="shared" si="0"/>
        <v>14.280000000000001</v>
      </c>
      <c r="H25" s="262">
        <f t="shared" si="0"/>
        <v>19.439999999999998</v>
      </c>
      <c r="I25" s="262">
        <f t="shared" si="0"/>
        <v>21.46</v>
      </c>
      <c r="J25" s="262">
        <f t="shared" si="0"/>
        <v>30.299999999999997</v>
      </c>
      <c r="K25" s="262">
        <f t="shared" si="0"/>
        <v>27.45</v>
      </c>
      <c r="L25" s="262">
        <f t="shared" si="0"/>
        <v>41.199999999999996</v>
      </c>
      <c r="M25" s="262">
        <f t="shared" si="0"/>
        <v>312.10000000000002</v>
      </c>
      <c r="N25" s="262">
        <f t="shared" si="0"/>
        <v>486.15999999999997</v>
      </c>
    </row>
    <row r="26" spans="1:14" ht="15" customHeight="1" thickBot="1" x14ac:dyDescent="0.6">
      <c r="A26" s="353" t="s">
        <v>294</v>
      </c>
      <c r="B26" s="314" t="s">
        <v>14</v>
      </c>
      <c r="C26" s="84">
        <v>200</v>
      </c>
      <c r="D26" s="84">
        <v>200</v>
      </c>
      <c r="E26" s="311">
        <v>200</v>
      </c>
      <c r="F26" s="311">
        <v>200</v>
      </c>
      <c r="G26" s="218">
        <f>(G27+G28+G29)/3</f>
        <v>0.56666666666666676</v>
      </c>
      <c r="H26" s="218">
        <f t="shared" ref="H26:N26" si="1">(H27+H28+H29)/3</f>
        <v>0.56666666666666676</v>
      </c>
      <c r="I26" s="218">
        <f t="shared" si="1"/>
        <v>0.13333333333333333</v>
      </c>
      <c r="J26" s="218">
        <f t="shared" si="1"/>
        <v>0.13333333333333333</v>
      </c>
      <c r="K26" s="218">
        <f t="shared" si="1"/>
        <v>17.866666666666664</v>
      </c>
      <c r="L26" s="218">
        <f t="shared" si="1"/>
        <v>17.866666666666664</v>
      </c>
      <c r="M26" s="218">
        <f t="shared" si="1"/>
        <v>75.666666666666671</v>
      </c>
      <c r="N26" s="218">
        <f t="shared" si="1"/>
        <v>75.666666666666671</v>
      </c>
    </row>
    <row r="27" spans="1:14" ht="15" customHeight="1" thickBot="1" x14ac:dyDescent="0.6">
      <c r="A27" s="353"/>
      <c r="B27" s="314" t="s">
        <v>465</v>
      </c>
      <c r="C27" s="84">
        <v>200</v>
      </c>
      <c r="D27" s="84">
        <v>200</v>
      </c>
      <c r="E27" s="311">
        <v>200</v>
      </c>
      <c r="F27" s="311">
        <v>200</v>
      </c>
      <c r="G27" s="356">
        <v>0.3</v>
      </c>
      <c r="H27" s="356">
        <v>0.3</v>
      </c>
      <c r="I27" s="356">
        <v>0</v>
      </c>
      <c r="J27" s="356">
        <v>0</v>
      </c>
      <c r="K27" s="356">
        <v>16.5</v>
      </c>
      <c r="L27" s="356">
        <v>16.5</v>
      </c>
      <c r="M27" s="356">
        <v>68</v>
      </c>
      <c r="N27" s="356">
        <v>68</v>
      </c>
    </row>
    <row r="28" spans="1:14" ht="15" customHeight="1" x14ac:dyDescent="0.55000000000000004">
      <c r="A28" s="353"/>
      <c r="B28" s="314" t="s">
        <v>466</v>
      </c>
      <c r="C28" s="84">
        <v>200</v>
      </c>
      <c r="D28" s="84">
        <v>200</v>
      </c>
      <c r="E28" s="311">
        <v>200</v>
      </c>
      <c r="F28" s="311">
        <v>200</v>
      </c>
      <c r="G28" s="356">
        <v>0.8</v>
      </c>
      <c r="H28" s="356">
        <v>0.8</v>
      </c>
      <c r="I28" s="356">
        <v>0.2</v>
      </c>
      <c r="J28" s="356">
        <v>0.2</v>
      </c>
      <c r="K28" s="356">
        <v>15.2</v>
      </c>
      <c r="L28" s="356">
        <v>15.2</v>
      </c>
      <c r="M28" s="356">
        <v>69</v>
      </c>
      <c r="N28" s="356">
        <v>69</v>
      </c>
    </row>
    <row r="29" spans="1:14" ht="15" customHeight="1" x14ac:dyDescent="0.55000000000000004">
      <c r="A29" s="353"/>
      <c r="B29" s="314" t="s">
        <v>467</v>
      </c>
      <c r="C29" s="84">
        <v>200</v>
      </c>
      <c r="D29" s="84">
        <v>200</v>
      </c>
      <c r="E29" s="311">
        <v>200</v>
      </c>
      <c r="F29" s="311">
        <v>200</v>
      </c>
      <c r="G29" s="276">
        <v>0.6</v>
      </c>
      <c r="H29" s="276">
        <v>0.6</v>
      </c>
      <c r="I29" s="276">
        <v>0.2</v>
      </c>
      <c r="J29" s="276">
        <v>0.2</v>
      </c>
      <c r="K29" s="276">
        <v>21.9</v>
      </c>
      <c r="L29" s="276">
        <v>21.9</v>
      </c>
      <c r="M29" s="276">
        <v>90</v>
      </c>
      <c r="N29" s="276">
        <v>90</v>
      </c>
    </row>
    <row r="30" spans="1:14" ht="15" customHeight="1" x14ac:dyDescent="0.55000000000000004">
      <c r="A30" s="353"/>
      <c r="B30" s="308" t="s">
        <v>21</v>
      </c>
      <c r="C30" s="262"/>
      <c r="D30" s="262"/>
      <c r="E30" s="262">
        <f>E26</f>
        <v>200</v>
      </c>
      <c r="F30" s="262">
        <f t="shared" ref="F30:N30" si="2">F26</f>
        <v>200</v>
      </c>
      <c r="G30" s="37">
        <f t="shared" si="2"/>
        <v>0.56666666666666676</v>
      </c>
      <c r="H30" s="37">
        <f t="shared" si="2"/>
        <v>0.56666666666666676</v>
      </c>
      <c r="I30" s="37">
        <f t="shared" si="2"/>
        <v>0.13333333333333333</v>
      </c>
      <c r="J30" s="37">
        <f t="shared" si="2"/>
        <v>0.13333333333333333</v>
      </c>
      <c r="K30" s="37">
        <f t="shared" si="2"/>
        <v>17.866666666666664</v>
      </c>
      <c r="L30" s="37">
        <f t="shared" si="2"/>
        <v>17.866666666666664</v>
      </c>
      <c r="M30" s="37">
        <f t="shared" si="2"/>
        <v>75.666666666666671</v>
      </c>
      <c r="N30" s="37">
        <f t="shared" si="2"/>
        <v>75.666666666666671</v>
      </c>
    </row>
    <row r="31" spans="1:14" ht="15" customHeight="1" x14ac:dyDescent="0.55000000000000004">
      <c r="A31" s="351"/>
      <c r="B31" s="192" t="s">
        <v>15</v>
      </c>
      <c r="C31" s="262"/>
      <c r="D31" s="262"/>
      <c r="E31" s="262"/>
      <c r="F31" s="262"/>
      <c r="G31" s="110"/>
      <c r="H31" s="110"/>
      <c r="I31" s="110"/>
      <c r="J31" s="110"/>
      <c r="K31" s="110"/>
      <c r="L31" s="110"/>
      <c r="M31" s="110"/>
      <c r="N31" s="110"/>
    </row>
    <row r="32" spans="1:14" ht="15" customHeight="1" x14ac:dyDescent="0.55000000000000004">
      <c r="A32" s="352" t="s">
        <v>125</v>
      </c>
      <c r="B32" s="301" t="s">
        <v>346</v>
      </c>
      <c r="C32" s="266"/>
      <c r="D32" s="266"/>
      <c r="E32" s="258">
        <v>150</v>
      </c>
      <c r="F32" s="258">
        <v>180</v>
      </c>
      <c r="G32" s="165">
        <v>1.4</v>
      </c>
      <c r="H32" s="165">
        <v>1.6</v>
      </c>
      <c r="I32" s="165">
        <v>2.4</v>
      </c>
      <c r="J32" s="165">
        <v>2.9</v>
      </c>
      <c r="K32" s="165">
        <v>8.1</v>
      </c>
      <c r="L32" s="165">
        <v>9.6999999999999993</v>
      </c>
      <c r="M32" s="165">
        <v>57.6</v>
      </c>
      <c r="N32" s="165">
        <v>69.099999999999994</v>
      </c>
    </row>
    <row r="33" spans="1:14" ht="15" customHeight="1" x14ac:dyDescent="0.55000000000000004">
      <c r="A33" s="355"/>
      <c r="B33" s="119" t="s">
        <v>191</v>
      </c>
      <c r="C33" s="37">
        <v>31</v>
      </c>
      <c r="D33" s="37">
        <v>36</v>
      </c>
      <c r="E33" s="37">
        <v>19.22</v>
      </c>
      <c r="F33" s="37">
        <v>22.32</v>
      </c>
      <c r="G33" s="165"/>
      <c r="H33" s="165"/>
      <c r="I33" s="165"/>
      <c r="J33" s="165"/>
      <c r="K33" s="165"/>
      <c r="L33" s="165"/>
      <c r="M33" s="165"/>
      <c r="N33" s="165"/>
    </row>
    <row r="34" spans="1:14" ht="15" customHeight="1" x14ac:dyDescent="0.55000000000000004">
      <c r="A34" s="355"/>
      <c r="B34" s="119" t="s">
        <v>180</v>
      </c>
      <c r="C34" s="169">
        <v>42</v>
      </c>
      <c r="D34" s="187">
        <v>45.75</v>
      </c>
      <c r="E34" s="37">
        <v>38.64</v>
      </c>
      <c r="F34" s="37">
        <v>42.09</v>
      </c>
      <c r="G34" s="165"/>
      <c r="H34" s="165"/>
      <c r="I34" s="165"/>
      <c r="J34" s="165"/>
      <c r="K34" s="165"/>
      <c r="L34" s="165"/>
      <c r="M34" s="165"/>
      <c r="N34" s="165"/>
    </row>
    <row r="35" spans="1:14" ht="15" customHeight="1" x14ac:dyDescent="0.55000000000000004">
      <c r="A35" s="355"/>
      <c r="B35" s="119" t="s">
        <v>178</v>
      </c>
      <c r="C35" s="84">
        <v>3.2</v>
      </c>
      <c r="D35" s="84">
        <v>4</v>
      </c>
      <c r="E35" s="84">
        <v>2.94</v>
      </c>
      <c r="F35" s="84">
        <v>3.68</v>
      </c>
      <c r="G35" s="165"/>
      <c r="H35" s="165"/>
      <c r="I35" s="165"/>
      <c r="J35" s="165"/>
      <c r="K35" s="165"/>
      <c r="L35" s="165"/>
      <c r="M35" s="165"/>
      <c r="N35" s="165"/>
    </row>
    <row r="36" spans="1:14" ht="15" customHeight="1" x14ac:dyDescent="0.55000000000000004">
      <c r="A36" s="355"/>
      <c r="B36" s="119" t="s">
        <v>179</v>
      </c>
      <c r="C36" s="84">
        <v>3.02</v>
      </c>
      <c r="D36" s="84">
        <v>4.2</v>
      </c>
      <c r="E36" s="84">
        <v>2.2400000000000002</v>
      </c>
      <c r="F36" s="84">
        <v>3.11</v>
      </c>
      <c r="G36" s="165"/>
      <c r="H36" s="165"/>
      <c r="I36" s="165"/>
      <c r="J36" s="165"/>
      <c r="K36" s="165"/>
      <c r="L36" s="165"/>
      <c r="M36" s="165"/>
      <c r="N36" s="165"/>
    </row>
    <row r="37" spans="1:14" ht="15" customHeight="1" x14ac:dyDescent="0.55000000000000004">
      <c r="A37" s="355"/>
      <c r="B37" s="97" t="s">
        <v>181</v>
      </c>
      <c r="C37" s="82">
        <v>47.2</v>
      </c>
      <c r="D37" s="82">
        <v>52.84</v>
      </c>
      <c r="E37" s="82">
        <v>37.29</v>
      </c>
      <c r="F37" s="82">
        <v>41.74</v>
      </c>
      <c r="G37" s="165"/>
      <c r="H37" s="165"/>
      <c r="I37" s="165"/>
      <c r="J37" s="165"/>
      <c r="K37" s="165"/>
      <c r="L37" s="165"/>
      <c r="M37" s="165"/>
      <c r="N37" s="165"/>
    </row>
    <row r="38" spans="1:14" ht="15" customHeight="1" x14ac:dyDescent="0.55000000000000004">
      <c r="A38" s="355"/>
      <c r="B38" s="83" t="s">
        <v>140</v>
      </c>
      <c r="C38" s="84">
        <v>6</v>
      </c>
      <c r="D38" s="85">
        <v>8</v>
      </c>
      <c r="E38" s="84">
        <v>6.12</v>
      </c>
      <c r="F38" s="84">
        <v>7.2</v>
      </c>
      <c r="G38" s="165"/>
      <c r="H38" s="165"/>
      <c r="I38" s="165"/>
      <c r="J38" s="165"/>
      <c r="K38" s="165"/>
      <c r="L38" s="165"/>
      <c r="M38" s="165"/>
      <c r="N38" s="165"/>
    </row>
    <row r="39" spans="1:14" ht="15" customHeight="1" x14ac:dyDescent="0.55000000000000004">
      <c r="A39" s="412"/>
      <c r="B39" s="119" t="s">
        <v>11</v>
      </c>
      <c r="C39" s="82">
        <v>2</v>
      </c>
      <c r="D39" s="82">
        <v>2</v>
      </c>
      <c r="E39" s="82">
        <v>2</v>
      </c>
      <c r="F39" s="82">
        <v>2</v>
      </c>
      <c r="G39" s="165"/>
      <c r="H39" s="165"/>
      <c r="I39" s="165"/>
      <c r="J39" s="165"/>
      <c r="K39" s="165"/>
      <c r="L39" s="165"/>
      <c r="M39" s="165"/>
      <c r="N39" s="165"/>
    </row>
    <row r="40" spans="1:14" ht="15" customHeight="1" x14ac:dyDescent="0.55000000000000004">
      <c r="A40" s="412"/>
      <c r="B40" s="196" t="s">
        <v>183</v>
      </c>
      <c r="C40" s="82">
        <v>2</v>
      </c>
      <c r="D40" s="82">
        <v>2</v>
      </c>
      <c r="E40" s="82">
        <v>2</v>
      </c>
      <c r="F40" s="82">
        <v>2</v>
      </c>
      <c r="G40" s="165"/>
      <c r="H40" s="165"/>
      <c r="I40" s="165"/>
      <c r="J40" s="165"/>
      <c r="K40" s="165"/>
      <c r="L40" s="165"/>
      <c r="M40" s="165"/>
      <c r="N40" s="165"/>
    </row>
    <row r="41" spans="1:14" ht="15" customHeight="1" x14ac:dyDescent="0.55000000000000004">
      <c r="A41" s="412"/>
      <c r="B41" s="119" t="s">
        <v>41</v>
      </c>
      <c r="C41" s="82">
        <v>6</v>
      </c>
      <c r="D41" s="82">
        <v>8</v>
      </c>
      <c r="E41" s="82">
        <v>6</v>
      </c>
      <c r="F41" s="82">
        <v>8</v>
      </c>
      <c r="G41" s="165"/>
      <c r="H41" s="165"/>
      <c r="I41" s="165"/>
      <c r="J41" s="165"/>
      <c r="K41" s="165"/>
      <c r="L41" s="165"/>
      <c r="M41" s="165"/>
      <c r="N41" s="165"/>
    </row>
    <row r="42" spans="1:14" ht="15" customHeight="1" x14ac:dyDescent="0.55000000000000004">
      <c r="A42" s="412"/>
      <c r="B42" s="119" t="s">
        <v>274</v>
      </c>
      <c r="C42" s="84">
        <v>1</v>
      </c>
      <c r="D42" s="84">
        <v>1</v>
      </c>
      <c r="E42" s="84">
        <v>0.8</v>
      </c>
      <c r="F42" s="84">
        <v>0.8</v>
      </c>
      <c r="G42" s="165"/>
      <c r="H42" s="165"/>
      <c r="I42" s="165"/>
      <c r="J42" s="165"/>
      <c r="K42" s="165"/>
      <c r="L42" s="165"/>
      <c r="M42" s="165"/>
      <c r="N42" s="165"/>
    </row>
    <row r="43" spans="1:14" ht="15" customHeight="1" x14ac:dyDescent="0.55000000000000004">
      <c r="A43" s="353"/>
      <c r="B43" s="119" t="s">
        <v>275</v>
      </c>
      <c r="C43" s="84">
        <v>0.5</v>
      </c>
      <c r="D43" s="84">
        <v>0.55000000000000004</v>
      </c>
      <c r="E43" s="84">
        <v>0.44</v>
      </c>
      <c r="F43" s="84">
        <v>0.5</v>
      </c>
      <c r="G43" s="165"/>
      <c r="H43" s="165"/>
      <c r="I43" s="165"/>
      <c r="J43" s="165"/>
      <c r="K43" s="165"/>
      <c r="L43" s="165"/>
      <c r="M43" s="165"/>
      <c r="N43" s="165"/>
    </row>
    <row r="44" spans="1:14" ht="15" customHeight="1" thickBot="1" x14ac:dyDescent="0.6">
      <c r="A44" s="352" t="s">
        <v>113</v>
      </c>
      <c r="B44" s="308" t="s">
        <v>147</v>
      </c>
      <c r="C44" s="262"/>
      <c r="D44" s="262"/>
      <c r="E44" s="262">
        <v>60</v>
      </c>
      <c r="F44" s="262">
        <v>80</v>
      </c>
      <c r="G44" s="165">
        <v>3.5</v>
      </c>
      <c r="H44" s="165">
        <v>4.5999999999999996</v>
      </c>
      <c r="I44" s="165">
        <v>6.8</v>
      </c>
      <c r="J44" s="165">
        <v>9.1</v>
      </c>
      <c r="K44" s="165">
        <v>7.8</v>
      </c>
      <c r="L44" s="165">
        <v>10.4</v>
      </c>
      <c r="M44" s="165">
        <v>139</v>
      </c>
      <c r="N44" s="244">
        <v>185.3</v>
      </c>
    </row>
    <row r="45" spans="1:14" ht="15" customHeight="1" x14ac:dyDescent="0.55000000000000004">
      <c r="A45" s="352"/>
      <c r="B45" s="319" t="s">
        <v>265</v>
      </c>
      <c r="C45" s="258"/>
      <c r="D45" s="258"/>
      <c r="E45" s="258">
        <v>110</v>
      </c>
      <c r="F45" s="258">
        <v>130</v>
      </c>
      <c r="G45" s="581">
        <f>G48+G47+G46</f>
        <v>2.52</v>
      </c>
      <c r="H45" s="581">
        <f t="shared" ref="H45:N45" si="3">H48+H47+H46</f>
        <v>3.52</v>
      </c>
      <c r="I45" s="581">
        <f t="shared" si="3"/>
        <v>2.02</v>
      </c>
      <c r="J45" s="581">
        <f t="shared" si="3"/>
        <v>2.5400000000000005</v>
      </c>
      <c r="K45" s="581">
        <f t="shared" si="3"/>
        <v>10.64</v>
      </c>
      <c r="L45" s="581">
        <f t="shared" si="3"/>
        <v>13.639999999999999</v>
      </c>
      <c r="M45" s="581">
        <f t="shared" si="3"/>
        <v>75.8</v>
      </c>
      <c r="N45" s="581">
        <f t="shared" si="3"/>
        <v>97.95</v>
      </c>
    </row>
    <row r="46" spans="1:14" ht="15" customHeight="1" x14ac:dyDescent="0.55000000000000004">
      <c r="A46" s="352" t="s">
        <v>126</v>
      </c>
      <c r="B46" s="319" t="s">
        <v>390</v>
      </c>
      <c r="C46" s="258"/>
      <c r="D46" s="258"/>
      <c r="E46" s="179">
        <v>50</v>
      </c>
      <c r="F46" s="179">
        <v>60</v>
      </c>
      <c r="G46" s="82">
        <v>1</v>
      </c>
      <c r="H46" s="82">
        <v>1.6</v>
      </c>
      <c r="I46" s="165">
        <v>0.1</v>
      </c>
      <c r="J46" s="165">
        <v>0.2</v>
      </c>
      <c r="K46" s="165">
        <v>1.9</v>
      </c>
      <c r="L46" s="165">
        <v>3.1</v>
      </c>
      <c r="M46" s="165">
        <v>15.3</v>
      </c>
      <c r="N46" s="165">
        <v>25.5</v>
      </c>
    </row>
    <row r="47" spans="1:14" ht="15" customHeight="1" x14ac:dyDescent="0.55000000000000004">
      <c r="A47" s="353" t="s">
        <v>122</v>
      </c>
      <c r="B47" s="319" t="s">
        <v>314</v>
      </c>
      <c r="C47" s="258"/>
      <c r="D47" s="258"/>
      <c r="E47" s="179">
        <v>60</v>
      </c>
      <c r="F47" s="179">
        <v>70</v>
      </c>
      <c r="G47" s="165">
        <v>1.22</v>
      </c>
      <c r="H47" s="165">
        <v>1.42</v>
      </c>
      <c r="I47" s="165">
        <v>1.92</v>
      </c>
      <c r="J47" s="165">
        <v>2.2400000000000002</v>
      </c>
      <c r="K47" s="165">
        <v>7.74</v>
      </c>
      <c r="L47" s="165">
        <v>9.0399999999999991</v>
      </c>
      <c r="M47" s="165">
        <v>54.9</v>
      </c>
      <c r="N47" s="165">
        <v>64.05</v>
      </c>
    </row>
    <row r="48" spans="1:14" ht="15" customHeight="1" x14ac:dyDescent="0.55000000000000004">
      <c r="A48" s="352" t="s">
        <v>500</v>
      </c>
      <c r="B48" s="365" t="s">
        <v>537</v>
      </c>
      <c r="C48" s="412"/>
      <c r="D48" s="412"/>
      <c r="E48" s="468">
        <v>40</v>
      </c>
      <c r="F48" s="468">
        <v>60</v>
      </c>
      <c r="G48" s="101">
        <v>0.3</v>
      </c>
      <c r="H48" s="101">
        <v>0.5</v>
      </c>
      <c r="I48" s="101">
        <v>0</v>
      </c>
      <c r="J48" s="101">
        <v>0.1</v>
      </c>
      <c r="K48" s="101">
        <v>1</v>
      </c>
      <c r="L48" s="101">
        <v>1.5</v>
      </c>
      <c r="M48" s="101">
        <v>5.6</v>
      </c>
      <c r="N48" s="101">
        <v>8.4</v>
      </c>
    </row>
    <row r="49" spans="1:14" ht="15" customHeight="1" x14ac:dyDescent="0.55000000000000004">
      <c r="A49" s="353"/>
      <c r="B49" s="88" t="s">
        <v>537</v>
      </c>
      <c r="C49" s="182">
        <v>48</v>
      </c>
      <c r="D49" s="182">
        <v>71</v>
      </c>
      <c r="E49" s="37">
        <v>40</v>
      </c>
      <c r="F49" s="37">
        <v>60</v>
      </c>
      <c r="G49" s="165"/>
      <c r="H49" s="165"/>
      <c r="I49" s="165"/>
      <c r="J49" s="165"/>
      <c r="K49" s="165"/>
      <c r="L49" s="165"/>
      <c r="M49" s="165"/>
      <c r="N49" s="165"/>
    </row>
    <row r="50" spans="1:14" ht="15" customHeight="1" x14ac:dyDescent="0.55000000000000004">
      <c r="A50" s="353"/>
      <c r="B50" s="88" t="s">
        <v>391</v>
      </c>
      <c r="C50" s="182">
        <v>55</v>
      </c>
      <c r="D50" s="182">
        <v>80</v>
      </c>
      <c r="E50" s="37">
        <v>35.75</v>
      </c>
      <c r="F50" s="37">
        <v>52</v>
      </c>
      <c r="G50" s="165"/>
      <c r="H50" s="165"/>
      <c r="I50" s="165"/>
      <c r="J50" s="165"/>
      <c r="K50" s="165"/>
      <c r="L50" s="165"/>
      <c r="M50" s="165"/>
      <c r="N50" s="165"/>
    </row>
    <row r="51" spans="1:14" ht="15" customHeight="1" x14ac:dyDescent="0.55000000000000004">
      <c r="A51" s="353"/>
      <c r="B51" s="196" t="s">
        <v>183</v>
      </c>
      <c r="C51" s="182">
        <v>1</v>
      </c>
      <c r="D51" s="182">
        <v>2</v>
      </c>
      <c r="E51" s="37">
        <v>1</v>
      </c>
      <c r="F51" s="37">
        <v>2</v>
      </c>
      <c r="G51" s="82"/>
      <c r="H51" s="165"/>
      <c r="I51" s="165"/>
      <c r="J51" s="165"/>
      <c r="K51" s="165"/>
      <c r="L51" s="165"/>
      <c r="M51" s="165"/>
      <c r="N51" s="165"/>
    </row>
    <row r="52" spans="1:14" ht="15" customHeight="1" x14ac:dyDescent="0.55000000000000004">
      <c r="A52" s="353"/>
      <c r="B52" s="398" t="s">
        <v>48</v>
      </c>
      <c r="C52" s="582">
        <v>7</v>
      </c>
      <c r="D52" s="582">
        <v>7</v>
      </c>
      <c r="E52" s="403">
        <v>5.88</v>
      </c>
      <c r="F52" s="403">
        <v>5.88</v>
      </c>
      <c r="G52" s="82"/>
      <c r="H52" s="165"/>
      <c r="I52" s="165"/>
      <c r="J52" s="165"/>
      <c r="K52" s="165"/>
      <c r="L52" s="165"/>
      <c r="M52" s="165"/>
      <c r="N52" s="165"/>
    </row>
    <row r="53" spans="1:14" ht="15" customHeight="1" x14ac:dyDescent="0.55000000000000004">
      <c r="A53" s="353"/>
      <c r="B53" s="583" t="s">
        <v>40</v>
      </c>
      <c r="C53" s="584">
        <v>15</v>
      </c>
      <c r="D53" s="585">
        <v>18</v>
      </c>
      <c r="E53" s="399">
        <v>15</v>
      </c>
      <c r="F53" s="399">
        <v>18</v>
      </c>
      <c r="G53" s="82"/>
      <c r="H53" s="148"/>
      <c r="I53" s="148"/>
      <c r="J53" s="82"/>
      <c r="K53" s="82"/>
      <c r="L53" s="165"/>
      <c r="M53" s="165"/>
      <c r="N53" s="165"/>
    </row>
    <row r="54" spans="1:14" ht="15" customHeight="1" x14ac:dyDescent="0.55000000000000004">
      <c r="A54" s="353"/>
      <c r="B54" s="91" t="s">
        <v>27</v>
      </c>
      <c r="C54" s="182">
        <v>3.5</v>
      </c>
      <c r="D54" s="182">
        <v>3.5</v>
      </c>
      <c r="E54" s="37">
        <v>3.5</v>
      </c>
      <c r="F54" s="37">
        <v>3.5</v>
      </c>
      <c r="G54" s="82"/>
      <c r="H54" s="169"/>
      <c r="I54" s="187"/>
      <c r="J54" s="84"/>
      <c r="K54" s="84"/>
      <c r="L54" s="165"/>
      <c r="M54" s="165"/>
      <c r="N54" s="165"/>
    </row>
    <row r="55" spans="1:14" ht="15" customHeight="1" x14ac:dyDescent="0.55000000000000004">
      <c r="A55" s="353"/>
      <c r="B55" s="88" t="s">
        <v>258</v>
      </c>
      <c r="C55" s="182">
        <v>63</v>
      </c>
      <c r="D55" s="182">
        <v>69</v>
      </c>
      <c r="E55" s="37">
        <v>39.06</v>
      </c>
      <c r="F55" s="37">
        <v>42.38</v>
      </c>
      <c r="G55" s="82"/>
      <c r="H55" s="165"/>
      <c r="I55" s="165"/>
      <c r="J55" s="165"/>
      <c r="K55" s="165"/>
      <c r="L55" s="165"/>
      <c r="M55" s="165"/>
      <c r="N55" s="165"/>
    </row>
    <row r="56" spans="1:14" ht="15" customHeight="1" x14ac:dyDescent="0.55000000000000004">
      <c r="A56" s="216"/>
      <c r="B56" s="88" t="s">
        <v>248</v>
      </c>
      <c r="C56" s="197">
        <v>3.5</v>
      </c>
      <c r="D56" s="37">
        <v>3.5</v>
      </c>
      <c r="E56" s="37">
        <v>3.4</v>
      </c>
      <c r="F56" s="37">
        <v>3.5</v>
      </c>
      <c r="G56" s="37"/>
      <c r="H56" s="110"/>
      <c r="I56" s="110"/>
      <c r="J56" s="110"/>
      <c r="K56" s="110"/>
      <c r="L56" s="110"/>
      <c r="M56" s="110"/>
      <c r="N56" s="110"/>
    </row>
    <row r="57" spans="1:14" ht="15" customHeight="1" x14ac:dyDescent="0.55000000000000004">
      <c r="A57" s="216"/>
      <c r="B57" s="119" t="s">
        <v>179</v>
      </c>
      <c r="C57" s="197">
        <v>6.72</v>
      </c>
      <c r="D57" s="37">
        <v>7.56</v>
      </c>
      <c r="E57" s="37">
        <v>4.97</v>
      </c>
      <c r="F57" s="37">
        <v>5.59</v>
      </c>
      <c r="G57" s="118"/>
      <c r="H57" s="110"/>
      <c r="I57" s="110"/>
      <c r="J57" s="110"/>
      <c r="K57" s="110"/>
      <c r="L57" s="110"/>
      <c r="M57" s="110"/>
      <c r="N57" s="110"/>
    </row>
    <row r="58" spans="1:14" ht="15" customHeight="1" x14ac:dyDescent="0.55000000000000004">
      <c r="A58" s="216"/>
      <c r="B58" s="196" t="s">
        <v>11</v>
      </c>
      <c r="C58" s="37">
        <v>4</v>
      </c>
      <c r="D58" s="37">
        <v>4</v>
      </c>
      <c r="E58" s="37">
        <v>4</v>
      </c>
      <c r="F58" s="37">
        <v>4</v>
      </c>
      <c r="G58" s="37"/>
      <c r="H58" s="110"/>
      <c r="I58" s="110"/>
      <c r="J58" s="110"/>
      <c r="K58" s="110"/>
      <c r="L58" s="110"/>
      <c r="M58" s="110"/>
      <c r="N58" s="110"/>
    </row>
    <row r="59" spans="1:14" ht="15" customHeight="1" x14ac:dyDescent="0.55000000000000004">
      <c r="A59" s="216"/>
      <c r="B59" s="82" t="s">
        <v>252</v>
      </c>
      <c r="C59" s="148">
        <v>64.5</v>
      </c>
      <c r="D59" s="148">
        <v>75</v>
      </c>
      <c r="E59" s="82">
        <v>59.34</v>
      </c>
      <c r="F59" s="82">
        <v>69</v>
      </c>
      <c r="G59" s="37"/>
      <c r="H59" s="110"/>
      <c r="I59" s="110"/>
      <c r="J59" s="110"/>
      <c r="K59" s="110"/>
      <c r="L59" s="110"/>
      <c r="M59" s="110"/>
      <c r="N59" s="110"/>
    </row>
    <row r="60" spans="1:14" ht="15" customHeight="1" x14ac:dyDescent="0.55000000000000004">
      <c r="A60" s="216"/>
      <c r="B60" s="120" t="s">
        <v>40</v>
      </c>
      <c r="C60" s="169">
        <v>15</v>
      </c>
      <c r="D60" s="187">
        <v>19</v>
      </c>
      <c r="E60" s="84">
        <v>15</v>
      </c>
      <c r="F60" s="84">
        <v>19</v>
      </c>
      <c r="G60" s="37"/>
      <c r="H60" s="110"/>
      <c r="I60" s="110"/>
      <c r="J60" s="110"/>
      <c r="K60" s="110"/>
      <c r="L60" s="110"/>
      <c r="M60" s="110"/>
      <c r="N60" s="110"/>
    </row>
    <row r="61" spans="1:14" ht="15" customHeight="1" x14ac:dyDescent="0.55000000000000004">
      <c r="A61" s="216"/>
      <c r="B61" s="251" t="s">
        <v>275</v>
      </c>
      <c r="C61" s="148">
        <v>0.5</v>
      </c>
      <c r="D61" s="148">
        <v>0.55000000000000004</v>
      </c>
      <c r="E61" s="82">
        <v>0.44</v>
      </c>
      <c r="F61" s="82">
        <v>0.5</v>
      </c>
      <c r="G61" s="37"/>
      <c r="H61" s="110"/>
      <c r="I61" s="110"/>
      <c r="J61" s="110"/>
      <c r="K61" s="110"/>
      <c r="L61" s="110"/>
      <c r="M61" s="110"/>
      <c r="N61" s="110"/>
    </row>
    <row r="62" spans="1:14" ht="15" customHeight="1" x14ac:dyDescent="0.55000000000000004">
      <c r="A62" s="216"/>
      <c r="B62" s="196" t="s">
        <v>183</v>
      </c>
      <c r="C62" s="37">
        <v>3</v>
      </c>
      <c r="D62" s="37">
        <v>3</v>
      </c>
      <c r="E62" s="37">
        <v>3</v>
      </c>
      <c r="F62" s="37">
        <v>3</v>
      </c>
      <c r="G62" s="118"/>
      <c r="H62" s="37"/>
      <c r="I62" s="110"/>
      <c r="J62" s="110"/>
      <c r="K62" s="110"/>
      <c r="L62" s="110"/>
      <c r="M62" s="110"/>
      <c r="N62" s="110"/>
    </row>
    <row r="63" spans="1:14" ht="15" customHeight="1" x14ac:dyDescent="0.55000000000000004">
      <c r="A63" s="364" t="s">
        <v>376</v>
      </c>
      <c r="B63" s="365" t="s">
        <v>141</v>
      </c>
      <c r="C63" s="262"/>
      <c r="D63" s="262"/>
      <c r="E63" s="262">
        <v>180</v>
      </c>
      <c r="F63" s="262">
        <v>200</v>
      </c>
      <c r="G63" s="189">
        <v>0.5</v>
      </c>
      <c r="H63" s="189">
        <v>0.6</v>
      </c>
      <c r="I63" s="189">
        <v>0</v>
      </c>
      <c r="J63" s="189">
        <v>0</v>
      </c>
      <c r="K63" s="189">
        <v>26.1</v>
      </c>
      <c r="L63" s="189">
        <v>29</v>
      </c>
      <c r="M63" s="297">
        <v>100.1</v>
      </c>
      <c r="N63" s="297">
        <v>111.2</v>
      </c>
    </row>
    <row r="64" spans="1:14" ht="15" customHeight="1" x14ac:dyDescent="0.55000000000000004">
      <c r="A64" s="352"/>
      <c r="B64" s="102" t="s">
        <v>50</v>
      </c>
      <c r="C64" s="37">
        <v>16</v>
      </c>
      <c r="D64" s="37">
        <v>20</v>
      </c>
      <c r="E64" s="37">
        <v>15.2</v>
      </c>
      <c r="F64" s="37">
        <v>19</v>
      </c>
      <c r="G64" s="110"/>
      <c r="H64" s="110"/>
      <c r="I64" s="110"/>
      <c r="J64" s="110"/>
      <c r="K64" s="110"/>
      <c r="L64" s="110"/>
      <c r="M64" s="110"/>
      <c r="N64" s="110"/>
    </row>
    <row r="65" spans="1:14" ht="15" customHeight="1" x14ac:dyDescent="0.55000000000000004">
      <c r="A65" s="353"/>
      <c r="B65" s="97" t="s">
        <v>20</v>
      </c>
      <c r="C65" s="37">
        <v>8</v>
      </c>
      <c r="D65" s="37">
        <v>9</v>
      </c>
      <c r="E65" s="37">
        <v>8</v>
      </c>
      <c r="F65" s="37">
        <v>9</v>
      </c>
      <c r="G65" s="110"/>
      <c r="H65" s="110"/>
      <c r="I65" s="110"/>
      <c r="J65" s="110"/>
      <c r="K65" s="110"/>
      <c r="L65" s="110"/>
      <c r="M65" s="110"/>
      <c r="N65" s="110"/>
    </row>
    <row r="66" spans="1:14" ht="15" customHeight="1" x14ac:dyDescent="0.55000000000000004">
      <c r="A66" s="351"/>
      <c r="B66" s="192" t="s">
        <v>21</v>
      </c>
      <c r="C66" s="262"/>
      <c r="D66" s="262"/>
      <c r="E66" s="262">
        <f>E32+E63+E45+E44</f>
        <v>500</v>
      </c>
      <c r="F66" s="262">
        <f t="shared" ref="F66" si="4">F32+F63+F45+F44</f>
        <v>590</v>
      </c>
      <c r="G66" s="262">
        <f>G32+G63+G45+G44+G48</f>
        <v>8.2200000000000006</v>
      </c>
      <c r="H66" s="262">
        <f t="shared" ref="H66:N66" si="5">H32+H63+H45+H44+H48</f>
        <v>10.82</v>
      </c>
      <c r="I66" s="262">
        <f t="shared" si="5"/>
        <v>11.219999999999999</v>
      </c>
      <c r="J66" s="262">
        <f t="shared" si="5"/>
        <v>14.639999999999999</v>
      </c>
      <c r="K66" s="262">
        <f t="shared" si="5"/>
        <v>53.64</v>
      </c>
      <c r="L66" s="262">
        <f t="shared" si="5"/>
        <v>64.240000000000009</v>
      </c>
      <c r="M66" s="262">
        <f t="shared" si="5"/>
        <v>378.1</v>
      </c>
      <c r="N66" s="262">
        <f t="shared" si="5"/>
        <v>471.95</v>
      </c>
    </row>
    <row r="67" spans="1:14" ht="15" customHeight="1" thickBot="1" x14ac:dyDescent="0.6">
      <c r="A67" s="412"/>
      <c r="B67" s="192" t="s">
        <v>22</v>
      </c>
      <c r="C67" s="262"/>
      <c r="D67" s="262"/>
      <c r="E67" s="262"/>
      <c r="F67" s="262"/>
      <c r="G67" s="110"/>
      <c r="H67" s="110"/>
      <c r="I67" s="110"/>
      <c r="J67" s="110"/>
      <c r="K67" s="110"/>
      <c r="L67" s="110"/>
      <c r="M67" s="110"/>
      <c r="N67" s="110"/>
    </row>
    <row r="68" spans="1:14" ht="15" customHeight="1" thickBot="1" x14ac:dyDescent="0.6">
      <c r="A68" s="352" t="s">
        <v>506</v>
      </c>
      <c r="B68" s="465" t="s">
        <v>378</v>
      </c>
      <c r="C68" s="292"/>
      <c r="D68" s="292"/>
      <c r="E68" s="292">
        <v>55</v>
      </c>
      <c r="F68" s="292">
        <v>70</v>
      </c>
      <c r="G68" s="376">
        <v>0.4</v>
      </c>
      <c r="H68" s="376">
        <v>0.7</v>
      </c>
      <c r="I68" s="376">
        <v>0.1</v>
      </c>
      <c r="J68" s="376">
        <v>0.1</v>
      </c>
      <c r="K68" s="449">
        <v>2.1</v>
      </c>
      <c r="L68" s="376">
        <v>3.1</v>
      </c>
      <c r="M68" s="376">
        <v>10</v>
      </c>
      <c r="N68" s="450">
        <v>15</v>
      </c>
    </row>
    <row r="69" spans="1:14" ht="16.5" customHeight="1" x14ac:dyDescent="0.55000000000000004">
      <c r="A69" s="412"/>
      <c r="B69" s="119" t="s">
        <v>274</v>
      </c>
      <c r="C69" s="84">
        <v>4</v>
      </c>
      <c r="D69" s="85">
        <v>4</v>
      </c>
      <c r="E69" s="84">
        <v>3.2</v>
      </c>
      <c r="F69" s="84">
        <v>3.2</v>
      </c>
      <c r="G69" s="189"/>
      <c r="H69" s="189"/>
      <c r="I69" s="189"/>
      <c r="J69" s="189"/>
      <c r="K69" s="189"/>
      <c r="L69" s="189"/>
      <c r="M69" s="189"/>
      <c r="N69" s="189"/>
    </row>
    <row r="70" spans="1:14" ht="12" customHeight="1" x14ac:dyDescent="0.55000000000000004">
      <c r="A70" s="412"/>
      <c r="B70" s="122" t="s">
        <v>282</v>
      </c>
      <c r="C70" s="84">
        <v>2</v>
      </c>
      <c r="D70" s="84">
        <v>3</v>
      </c>
      <c r="E70" s="84">
        <v>1.75</v>
      </c>
      <c r="F70" s="84">
        <v>2.65</v>
      </c>
      <c r="G70" s="189"/>
      <c r="H70" s="189"/>
      <c r="I70" s="189"/>
      <c r="J70" s="189"/>
      <c r="K70" s="189"/>
      <c r="L70" s="189"/>
      <c r="M70" s="189"/>
      <c r="N70" s="189"/>
    </row>
    <row r="71" spans="1:14" ht="15" customHeight="1" x14ac:dyDescent="0.55000000000000004">
      <c r="A71" s="412"/>
      <c r="B71" s="119" t="s">
        <v>273</v>
      </c>
      <c r="C71" s="84">
        <v>25</v>
      </c>
      <c r="D71" s="84">
        <v>32</v>
      </c>
      <c r="E71" s="84">
        <v>21.25</v>
      </c>
      <c r="F71" s="84">
        <v>27.2</v>
      </c>
      <c r="G71" s="189"/>
      <c r="H71" s="189"/>
      <c r="I71" s="189"/>
      <c r="J71" s="189"/>
      <c r="K71" s="189"/>
      <c r="L71" s="189"/>
      <c r="M71" s="189"/>
      <c r="N71" s="189"/>
    </row>
    <row r="72" spans="1:14" ht="15" customHeight="1" x14ac:dyDescent="0.55000000000000004">
      <c r="A72" s="412"/>
      <c r="B72" s="119" t="s">
        <v>183</v>
      </c>
      <c r="C72" s="84">
        <v>1</v>
      </c>
      <c r="D72" s="85">
        <v>2</v>
      </c>
      <c r="E72" s="84">
        <v>1</v>
      </c>
      <c r="F72" s="84">
        <v>2</v>
      </c>
      <c r="G72" s="189"/>
      <c r="H72" s="189"/>
      <c r="I72" s="189"/>
      <c r="J72" s="189"/>
      <c r="K72" s="189"/>
      <c r="L72" s="189"/>
      <c r="M72" s="189"/>
      <c r="N72" s="189"/>
    </row>
    <row r="73" spans="1:14" ht="15" customHeight="1" x14ac:dyDescent="0.55000000000000004">
      <c r="A73" s="412"/>
      <c r="B73" s="122" t="s">
        <v>276</v>
      </c>
      <c r="C73" s="84">
        <v>23</v>
      </c>
      <c r="D73" s="84">
        <v>32</v>
      </c>
      <c r="E73" s="84">
        <v>18.399999999999999</v>
      </c>
      <c r="F73" s="84">
        <v>25.6</v>
      </c>
      <c r="G73" s="189"/>
      <c r="H73" s="189"/>
      <c r="I73" s="189"/>
      <c r="J73" s="189"/>
      <c r="K73" s="189"/>
      <c r="L73" s="189"/>
      <c r="M73" s="189"/>
      <c r="N73" s="189"/>
    </row>
    <row r="74" spans="1:14" ht="15" customHeight="1" x14ac:dyDescent="0.55000000000000004">
      <c r="A74" s="412"/>
      <c r="B74" s="121" t="s">
        <v>20</v>
      </c>
      <c r="C74" s="84">
        <v>0.5</v>
      </c>
      <c r="D74" s="85">
        <v>0.5</v>
      </c>
      <c r="E74" s="84">
        <v>0.5</v>
      </c>
      <c r="F74" s="84">
        <v>0.5</v>
      </c>
      <c r="G74" s="189"/>
      <c r="H74" s="189"/>
      <c r="I74" s="189"/>
      <c r="J74" s="189"/>
      <c r="K74" s="189"/>
      <c r="L74" s="189"/>
      <c r="M74" s="189"/>
      <c r="N74" s="189"/>
    </row>
    <row r="75" spans="1:14" ht="15" customHeight="1" x14ac:dyDescent="0.55000000000000004">
      <c r="A75" s="412"/>
      <c r="B75" s="119" t="s">
        <v>178</v>
      </c>
      <c r="C75" s="84">
        <v>11.25</v>
      </c>
      <c r="D75" s="85">
        <v>15</v>
      </c>
      <c r="E75" s="84">
        <v>10.35</v>
      </c>
      <c r="F75" s="84">
        <v>13.8</v>
      </c>
      <c r="G75" s="110"/>
      <c r="H75" s="110"/>
      <c r="I75" s="110"/>
      <c r="J75" s="110"/>
      <c r="K75" s="110"/>
      <c r="L75" s="110"/>
      <c r="M75" s="189"/>
      <c r="N75" s="189"/>
    </row>
    <row r="76" spans="1:14" ht="15" customHeight="1" x14ac:dyDescent="0.55000000000000004">
      <c r="A76" s="352" t="s">
        <v>476</v>
      </c>
      <c r="B76" s="252" t="s">
        <v>331</v>
      </c>
      <c r="C76" s="266"/>
      <c r="D76" s="266"/>
      <c r="E76" s="266">
        <v>150</v>
      </c>
      <c r="F76" s="266">
        <v>180</v>
      </c>
      <c r="G76" s="165">
        <v>8.5</v>
      </c>
      <c r="H76" s="165">
        <v>10.199999999999999</v>
      </c>
      <c r="I76" s="165">
        <v>4.6900000000000004</v>
      </c>
      <c r="J76" s="165">
        <v>5.62</v>
      </c>
      <c r="K76" s="165">
        <v>24.6</v>
      </c>
      <c r="L76" s="165">
        <v>29.5</v>
      </c>
      <c r="M76" s="165">
        <v>186.25</v>
      </c>
      <c r="N76" s="165">
        <v>223.5</v>
      </c>
    </row>
    <row r="77" spans="1:14" ht="15" customHeight="1" x14ac:dyDescent="0.55000000000000004">
      <c r="A77" s="352" t="s">
        <v>477</v>
      </c>
      <c r="B77" s="252" t="s">
        <v>332</v>
      </c>
      <c r="C77" s="266"/>
      <c r="D77" s="266"/>
      <c r="E77" s="266">
        <v>25</v>
      </c>
      <c r="F77" s="266">
        <v>30</v>
      </c>
      <c r="G77" s="165">
        <v>0.1</v>
      </c>
      <c r="H77" s="165">
        <v>0.2</v>
      </c>
      <c r="I77" s="165">
        <v>0</v>
      </c>
      <c r="J77" s="165">
        <v>0.02</v>
      </c>
      <c r="K77" s="165">
        <v>16.600000000000001</v>
      </c>
      <c r="L77" s="165">
        <v>19.350000000000001</v>
      </c>
      <c r="M77" s="165">
        <v>62.7</v>
      </c>
      <c r="N77" s="165">
        <v>75.3</v>
      </c>
    </row>
    <row r="78" spans="1:14" ht="15" customHeight="1" x14ac:dyDescent="0.55000000000000004">
      <c r="A78" s="412"/>
      <c r="B78" s="243" t="s">
        <v>157</v>
      </c>
      <c r="C78" s="82">
        <v>40</v>
      </c>
      <c r="D78" s="89">
        <v>50</v>
      </c>
      <c r="E78" s="82">
        <v>40</v>
      </c>
      <c r="F78" s="82">
        <v>50</v>
      </c>
      <c r="G78" s="467"/>
      <c r="H78" s="467"/>
      <c r="I78" s="467"/>
      <c r="J78" s="467"/>
      <c r="K78" s="467"/>
      <c r="L78" s="467"/>
      <c r="M78" s="467"/>
      <c r="N78" s="467"/>
    </row>
    <row r="79" spans="1:14" ht="15" customHeight="1" x14ac:dyDescent="0.55000000000000004">
      <c r="A79" s="412"/>
      <c r="B79" s="243" t="s">
        <v>65</v>
      </c>
      <c r="C79" s="165">
        <v>78</v>
      </c>
      <c r="D79" s="165">
        <v>91</v>
      </c>
      <c r="E79" s="165">
        <v>78</v>
      </c>
      <c r="F79" s="165">
        <v>91</v>
      </c>
      <c r="G79" s="110"/>
      <c r="H79" s="110"/>
      <c r="I79" s="110"/>
      <c r="J79" s="110"/>
      <c r="K79" s="110"/>
      <c r="L79" s="110"/>
      <c r="M79" s="110"/>
      <c r="N79" s="110"/>
    </row>
    <row r="80" spans="1:14" ht="15" customHeight="1" x14ac:dyDescent="0.55000000000000004">
      <c r="A80" s="412"/>
      <c r="B80" s="586" t="s">
        <v>305</v>
      </c>
      <c r="C80" s="406">
        <v>7</v>
      </c>
      <c r="D80" s="406">
        <v>7</v>
      </c>
      <c r="E80" s="405">
        <v>5.88</v>
      </c>
      <c r="F80" s="405">
        <v>5.88</v>
      </c>
      <c r="G80" s="467"/>
      <c r="H80" s="467"/>
      <c r="I80" s="467"/>
      <c r="J80" s="467"/>
      <c r="K80" s="467"/>
      <c r="L80" s="467"/>
      <c r="M80" s="467"/>
      <c r="N80" s="467"/>
    </row>
    <row r="81" spans="1:14" ht="15" customHeight="1" x14ac:dyDescent="0.55000000000000004">
      <c r="A81" s="412"/>
      <c r="B81" s="89" t="s">
        <v>20</v>
      </c>
      <c r="C81" s="82">
        <v>4</v>
      </c>
      <c r="D81" s="89">
        <v>6</v>
      </c>
      <c r="E81" s="82">
        <v>4</v>
      </c>
      <c r="F81" s="82">
        <v>6</v>
      </c>
      <c r="G81" s="467"/>
      <c r="H81" s="467"/>
      <c r="I81" s="467"/>
      <c r="J81" s="467"/>
      <c r="K81" s="467"/>
      <c r="L81" s="467"/>
      <c r="M81" s="467"/>
      <c r="N81" s="467"/>
    </row>
    <row r="82" spans="1:14" ht="15" customHeight="1" x14ac:dyDescent="0.55000000000000004">
      <c r="A82" s="412"/>
      <c r="B82" s="154" t="s">
        <v>373</v>
      </c>
      <c r="C82" s="82">
        <v>3.5</v>
      </c>
      <c r="D82" s="82">
        <v>3.5</v>
      </c>
      <c r="E82" s="82">
        <v>3.5</v>
      </c>
      <c r="F82" s="82">
        <v>3.5</v>
      </c>
      <c r="G82" s="467"/>
      <c r="H82" s="467"/>
      <c r="I82" s="467"/>
      <c r="J82" s="467"/>
      <c r="K82" s="467"/>
      <c r="L82" s="467"/>
      <c r="M82" s="467"/>
      <c r="N82" s="467"/>
    </row>
    <row r="83" spans="1:14" ht="15" customHeight="1" x14ac:dyDescent="0.55000000000000004">
      <c r="A83" s="412"/>
      <c r="B83" s="198" t="s">
        <v>183</v>
      </c>
      <c r="C83" s="165">
        <v>1</v>
      </c>
      <c r="D83" s="165">
        <v>2</v>
      </c>
      <c r="E83" s="165">
        <v>1</v>
      </c>
      <c r="F83" s="165">
        <v>2</v>
      </c>
      <c r="G83" s="467"/>
      <c r="H83" s="467"/>
      <c r="I83" s="467"/>
      <c r="J83" s="467"/>
      <c r="K83" s="467"/>
      <c r="L83" s="467"/>
      <c r="M83" s="467"/>
      <c r="N83" s="467"/>
    </row>
    <row r="84" spans="1:14" ht="15" customHeight="1" x14ac:dyDescent="0.55000000000000004">
      <c r="A84" s="412"/>
      <c r="B84" s="154" t="s">
        <v>159</v>
      </c>
      <c r="C84" s="165">
        <v>2</v>
      </c>
      <c r="D84" s="165">
        <v>4.5</v>
      </c>
      <c r="E84" s="165">
        <v>2</v>
      </c>
      <c r="F84" s="165">
        <v>4.5</v>
      </c>
      <c r="G84" s="467"/>
      <c r="H84" s="467"/>
      <c r="I84" s="467"/>
      <c r="J84" s="467"/>
      <c r="K84" s="467"/>
      <c r="L84" s="467"/>
      <c r="M84" s="467"/>
      <c r="N84" s="467"/>
    </row>
    <row r="85" spans="1:14" ht="15" customHeight="1" x14ac:dyDescent="0.55000000000000004">
      <c r="A85" s="412"/>
      <c r="B85" s="89" t="s">
        <v>20</v>
      </c>
      <c r="C85" s="165">
        <v>4</v>
      </c>
      <c r="D85" s="244">
        <v>5</v>
      </c>
      <c r="E85" s="165">
        <v>4</v>
      </c>
      <c r="F85" s="165">
        <v>5</v>
      </c>
      <c r="G85" s="231"/>
      <c r="H85" s="101"/>
      <c r="I85" s="101"/>
      <c r="J85" s="101"/>
      <c r="K85" s="101"/>
      <c r="L85" s="101"/>
      <c r="M85" s="101"/>
      <c r="N85" s="101"/>
    </row>
    <row r="86" spans="1:14" ht="15" customHeight="1" x14ac:dyDescent="0.55000000000000004">
      <c r="A86" s="412"/>
      <c r="B86" s="196" t="s">
        <v>11</v>
      </c>
      <c r="C86" s="165">
        <v>3</v>
      </c>
      <c r="D86" s="244">
        <v>4</v>
      </c>
      <c r="E86" s="165">
        <v>3</v>
      </c>
      <c r="F86" s="165">
        <v>4</v>
      </c>
      <c r="G86" s="231"/>
      <c r="H86" s="101"/>
      <c r="I86" s="101"/>
      <c r="J86" s="101"/>
      <c r="K86" s="101"/>
      <c r="L86" s="101"/>
      <c r="M86" s="101"/>
      <c r="N86" s="101"/>
    </row>
    <row r="87" spans="1:14" ht="15" customHeight="1" x14ac:dyDescent="0.55000000000000004">
      <c r="A87" s="412"/>
      <c r="B87" s="245" t="s">
        <v>247</v>
      </c>
      <c r="C87" s="165">
        <v>0.02</v>
      </c>
      <c r="D87" s="244">
        <v>0.03</v>
      </c>
      <c r="E87" s="165">
        <v>0.02</v>
      </c>
      <c r="F87" s="165">
        <v>0.03</v>
      </c>
      <c r="G87" s="231"/>
      <c r="H87" s="101"/>
      <c r="I87" s="101"/>
      <c r="J87" s="101"/>
      <c r="K87" s="101"/>
      <c r="L87" s="101"/>
      <c r="M87" s="101"/>
      <c r="N87" s="101"/>
    </row>
    <row r="88" spans="1:14" ht="15" customHeight="1" x14ac:dyDescent="0.55000000000000004">
      <c r="A88" s="352" t="s">
        <v>110</v>
      </c>
      <c r="B88" s="252" t="s">
        <v>67</v>
      </c>
      <c r="C88" s="266">
        <v>20</v>
      </c>
      <c r="D88" s="266">
        <v>40</v>
      </c>
      <c r="E88" s="266">
        <v>20</v>
      </c>
      <c r="F88" s="267">
        <v>40</v>
      </c>
      <c r="G88" s="279">
        <f>(G89+G91)/2</f>
        <v>1.2</v>
      </c>
      <c r="H88" s="279">
        <f t="shared" ref="H88:N88" si="6">(H89+H91)/2</f>
        <v>2.4</v>
      </c>
      <c r="I88" s="279">
        <f t="shared" si="6"/>
        <v>2.35</v>
      </c>
      <c r="J88" s="279">
        <f t="shared" si="6"/>
        <v>4.7</v>
      </c>
      <c r="K88" s="279">
        <f t="shared" si="6"/>
        <v>14.3</v>
      </c>
      <c r="L88" s="279">
        <f t="shared" si="6"/>
        <v>28.6</v>
      </c>
      <c r="M88" s="279">
        <f t="shared" si="6"/>
        <v>83.300000000000011</v>
      </c>
      <c r="N88" s="279">
        <f t="shared" si="6"/>
        <v>166.60000000000002</v>
      </c>
    </row>
    <row r="89" spans="1:14" ht="15" customHeight="1" x14ac:dyDescent="0.55000000000000004">
      <c r="A89" s="352"/>
      <c r="B89" s="252" t="s">
        <v>161</v>
      </c>
      <c r="C89" s="266">
        <v>20</v>
      </c>
      <c r="D89" s="266">
        <v>40</v>
      </c>
      <c r="E89" s="266">
        <v>20</v>
      </c>
      <c r="F89" s="267">
        <v>40</v>
      </c>
      <c r="G89" s="279">
        <v>1.2</v>
      </c>
      <c r="H89" s="276">
        <v>2.4</v>
      </c>
      <c r="I89" s="276">
        <v>0.9</v>
      </c>
      <c r="J89" s="276">
        <v>1.9</v>
      </c>
      <c r="K89" s="276">
        <v>15</v>
      </c>
      <c r="L89" s="276">
        <v>30</v>
      </c>
      <c r="M89" s="276">
        <v>73.2</v>
      </c>
      <c r="N89" s="276">
        <v>146.4</v>
      </c>
    </row>
    <row r="90" spans="1:14" ht="15" customHeight="1" x14ac:dyDescent="0.55000000000000004">
      <c r="A90" s="352"/>
      <c r="B90" s="252" t="s">
        <v>156</v>
      </c>
      <c r="C90" s="266">
        <v>20</v>
      </c>
      <c r="D90" s="266">
        <v>40</v>
      </c>
      <c r="E90" s="266">
        <v>20</v>
      </c>
      <c r="F90" s="267">
        <v>40</v>
      </c>
      <c r="G90" s="279">
        <v>1.1000000000000001</v>
      </c>
      <c r="H90" s="276">
        <v>2.2000000000000002</v>
      </c>
      <c r="I90" s="276">
        <v>1.3</v>
      </c>
      <c r="J90" s="276">
        <v>2.6</v>
      </c>
      <c r="K90" s="276">
        <v>7</v>
      </c>
      <c r="L90" s="276">
        <v>14</v>
      </c>
      <c r="M90" s="276">
        <v>42.2</v>
      </c>
      <c r="N90" s="276">
        <v>84.4</v>
      </c>
    </row>
    <row r="91" spans="1:14" ht="15" customHeight="1" x14ac:dyDescent="0.55000000000000004">
      <c r="A91" s="352"/>
      <c r="B91" s="252" t="s">
        <v>464</v>
      </c>
      <c r="C91" s="266">
        <v>20</v>
      </c>
      <c r="D91" s="266">
        <v>40</v>
      </c>
      <c r="E91" s="266">
        <v>20</v>
      </c>
      <c r="F91" s="267">
        <v>40</v>
      </c>
      <c r="G91" s="279">
        <v>1.2</v>
      </c>
      <c r="H91" s="276">
        <v>2.4</v>
      </c>
      <c r="I91" s="276">
        <v>3.8</v>
      </c>
      <c r="J91" s="276">
        <v>7.5</v>
      </c>
      <c r="K91" s="276">
        <v>13.6</v>
      </c>
      <c r="L91" s="276">
        <v>27.2</v>
      </c>
      <c r="M91" s="276">
        <v>93.4</v>
      </c>
      <c r="N91" s="276">
        <v>186.8</v>
      </c>
    </row>
    <row r="92" spans="1:14" ht="15" customHeight="1" x14ac:dyDescent="0.55000000000000004">
      <c r="A92" s="352" t="s">
        <v>503</v>
      </c>
      <c r="B92" s="296" t="s">
        <v>32</v>
      </c>
      <c r="C92" s="292"/>
      <c r="D92" s="292"/>
      <c r="E92" s="292">
        <v>180</v>
      </c>
      <c r="F92" s="292">
        <v>200</v>
      </c>
      <c r="G92" s="297">
        <v>5.2</v>
      </c>
      <c r="H92" s="297">
        <v>5.8</v>
      </c>
      <c r="I92" s="297">
        <v>5.2</v>
      </c>
      <c r="J92" s="297">
        <v>5.8</v>
      </c>
      <c r="K92" s="297">
        <v>21</v>
      </c>
      <c r="L92" s="297">
        <v>23.33</v>
      </c>
      <c r="M92" s="297">
        <v>185</v>
      </c>
      <c r="N92" s="297">
        <v>205.6</v>
      </c>
    </row>
    <row r="93" spans="1:14" ht="15" customHeight="1" x14ac:dyDescent="0.55000000000000004">
      <c r="A93" s="352"/>
      <c r="B93" s="102" t="s">
        <v>23</v>
      </c>
      <c r="C93" s="37">
        <v>78</v>
      </c>
      <c r="D93" s="37">
        <v>91</v>
      </c>
      <c r="E93" s="37">
        <v>78</v>
      </c>
      <c r="F93" s="37">
        <v>91</v>
      </c>
      <c r="G93" s="110"/>
      <c r="H93" s="110"/>
      <c r="I93" s="110"/>
      <c r="J93" s="110"/>
      <c r="K93" s="110"/>
      <c r="L93" s="110"/>
      <c r="M93" s="110"/>
      <c r="N93" s="110"/>
    </row>
    <row r="94" spans="1:14" ht="15" customHeight="1" x14ac:dyDescent="0.55000000000000004">
      <c r="A94" s="352"/>
      <c r="B94" s="102" t="s">
        <v>195</v>
      </c>
      <c r="C94" s="37">
        <v>1.25</v>
      </c>
      <c r="D94" s="37">
        <v>1.5</v>
      </c>
      <c r="E94" s="37">
        <v>1.25</v>
      </c>
      <c r="F94" s="37">
        <v>1.5</v>
      </c>
      <c r="G94" s="110"/>
      <c r="H94" s="110"/>
      <c r="I94" s="110"/>
      <c r="J94" s="110"/>
      <c r="K94" s="110"/>
      <c r="L94" s="110"/>
      <c r="M94" s="110"/>
      <c r="N94" s="110"/>
    </row>
    <row r="95" spans="1:14" ht="15" customHeight="1" x14ac:dyDescent="0.55000000000000004">
      <c r="A95" s="352"/>
      <c r="B95" s="102" t="s">
        <v>20</v>
      </c>
      <c r="C95" s="37">
        <v>8</v>
      </c>
      <c r="D95" s="37">
        <v>9</v>
      </c>
      <c r="E95" s="37">
        <v>8</v>
      </c>
      <c r="F95" s="37">
        <v>9</v>
      </c>
      <c r="G95" s="110"/>
      <c r="H95" s="110"/>
      <c r="I95" s="110"/>
      <c r="J95" s="110"/>
      <c r="K95" s="110"/>
      <c r="L95" s="110"/>
      <c r="M95" s="110"/>
      <c r="N95" s="110"/>
    </row>
    <row r="96" spans="1:14" ht="15" customHeight="1" x14ac:dyDescent="0.55000000000000004">
      <c r="A96" s="355"/>
      <c r="B96" s="192" t="s">
        <v>21</v>
      </c>
      <c r="C96" s="262"/>
      <c r="D96" s="262"/>
      <c r="E96" s="262">
        <f>E68+E76+E77+E88+E92</f>
        <v>430</v>
      </c>
      <c r="F96" s="262">
        <f t="shared" ref="F96:N96" si="7">F68+F76+F77+F88+F92</f>
        <v>520</v>
      </c>
      <c r="G96" s="262">
        <f t="shared" si="7"/>
        <v>15.399999999999999</v>
      </c>
      <c r="H96" s="262">
        <f t="shared" si="7"/>
        <v>19.299999999999997</v>
      </c>
      <c r="I96" s="262">
        <f t="shared" si="7"/>
        <v>12.34</v>
      </c>
      <c r="J96" s="262">
        <f t="shared" si="7"/>
        <v>16.239999999999998</v>
      </c>
      <c r="K96" s="262">
        <f t="shared" si="7"/>
        <v>78.600000000000009</v>
      </c>
      <c r="L96" s="262">
        <f t="shared" si="7"/>
        <v>103.88000000000001</v>
      </c>
      <c r="M96" s="262">
        <f t="shared" si="7"/>
        <v>527.25</v>
      </c>
      <c r="N96" s="262">
        <f t="shared" si="7"/>
        <v>686</v>
      </c>
    </row>
    <row r="97" spans="1:14" ht="15" customHeight="1" x14ac:dyDescent="0.55000000000000004">
      <c r="A97" s="216"/>
      <c r="B97" s="192" t="s">
        <v>26</v>
      </c>
      <c r="C97" s="262"/>
      <c r="D97" s="262"/>
      <c r="E97" s="262"/>
      <c r="F97" s="262"/>
      <c r="G97" s="110"/>
      <c r="H97" s="110"/>
      <c r="I97" s="110"/>
      <c r="J97" s="110"/>
      <c r="K97" s="110"/>
      <c r="L97" s="110"/>
      <c r="M97" s="110"/>
      <c r="N97" s="110"/>
    </row>
    <row r="98" spans="1:14" ht="15" customHeight="1" x14ac:dyDescent="0.55000000000000004">
      <c r="A98" s="632" t="s">
        <v>353</v>
      </c>
      <c r="B98" s="192" t="s">
        <v>27</v>
      </c>
      <c r="C98" s="84">
        <v>23</v>
      </c>
      <c r="D98" s="84">
        <v>23</v>
      </c>
      <c r="E98" s="292">
        <v>23</v>
      </c>
      <c r="F98" s="292">
        <v>23</v>
      </c>
      <c r="G98" s="110">
        <v>1.56</v>
      </c>
      <c r="H98" s="110">
        <v>1.56</v>
      </c>
      <c r="I98" s="110">
        <v>0.19</v>
      </c>
      <c r="J98" s="110">
        <v>0.19</v>
      </c>
      <c r="K98" s="110">
        <v>11.59</v>
      </c>
      <c r="L98" s="110">
        <v>11.59</v>
      </c>
      <c r="M98" s="110">
        <v>54.38</v>
      </c>
      <c r="N98" s="110">
        <v>54.38</v>
      </c>
    </row>
    <row r="99" spans="1:14" ht="15" customHeight="1" x14ac:dyDescent="0.55000000000000004">
      <c r="A99" s="634"/>
      <c r="B99" s="192" t="s">
        <v>28</v>
      </c>
      <c r="C99" s="84">
        <v>40</v>
      </c>
      <c r="D99" s="84">
        <v>50</v>
      </c>
      <c r="E99" s="258">
        <v>40</v>
      </c>
      <c r="F99" s="258">
        <v>50</v>
      </c>
      <c r="G99" s="110">
        <v>2.2200000000000002</v>
      </c>
      <c r="H99" s="110">
        <v>2.78</v>
      </c>
      <c r="I99" s="110">
        <v>0.45</v>
      </c>
      <c r="J99" s="110">
        <v>0.56000000000000005</v>
      </c>
      <c r="K99" s="110">
        <v>19.68</v>
      </c>
      <c r="L99" s="110">
        <v>24.6</v>
      </c>
      <c r="M99" s="110">
        <v>91.66</v>
      </c>
      <c r="N99" s="110">
        <v>114.58</v>
      </c>
    </row>
    <row r="100" spans="1:14" ht="15" customHeight="1" x14ac:dyDescent="0.55000000000000004">
      <c r="A100" s="635"/>
      <c r="B100" s="192" t="s">
        <v>29</v>
      </c>
      <c r="C100" s="179">
        <v>3</v>
      </c>
      <c r="D100" s="179">
        <v>3</v>
      </c>
      <c r="E100" s="292">
        <v>3</v>
      </c>
      <c r="F100" s="292">
        <v>3</v>
      </c>
      <c r="G100" s="110"/>
      <c r="H100" s="110"/>
      <c r="I100" s="110"/>
      <c r="J100" s="110"/>
      <c r="K100" s="110"/>
      <c r="L100" s="110"/>
      <c r="M100" s="110"/>
      <c r="N100" s="110"/>
    </row>
    <row r="101" spans="1:14" ht="15" customHeight="1" x14ac:dyDescent="0.55000000000000004">
      <c r="A101" s="382"/>
      <c r="B101" s="192" t="s">
        <v>21</v>
      </c>
      <c r="C101" s="84"/>
      <c r="D101" s="84"/>
      <c r="E101" s="292">
        <f>E98+E99+E100</f>
        <v>66</v>
      </c>
      <c r="F101" s="292">
        <f>F98+F99+F100</f>
        <v>76</v>
      </c>
      <c r="G101" s="110">
        <f>G98+G99</f>
        <v>3.7800000000000002</v>
      </c>
      <c r="H101" s="110">
        <f t="shared" ref="H101:N101" si="8">H98+H99</f>
        <v>4.34</v>
      </c>
      <c r="I101" s="110">
        <f t="shared" si="8"/>
        <v>0.64</v>
      </c>
      <c r="J101" s="110">
        <f t="shared" si="8"/>
        <v>0.75</v>
      </c>
      <c r="K101" s="110">
        <f t="shared" si="8"/>
        <v>31.27</v>
      </c>
      <c r="L101" s="110">
        <f t="shared" si="8"/>
        <v>36.19</v>
      </c>
      <c r="M101" s="110">
        <f t="shared" si="8"/>
        <v>146.04</v>
      </c>
      <c r="N101" s="110">
        <f t="shared" si="8"/>
        <v>168.96</v>
      </c>
    </row>
    <row r="102" spans="1:14" ht="14.25" customHeight="1" x14ac:dyDescent="0.55000000000000004">
      <c r="A102" s="383"/>
      <c r="B102" s="192" t="s">
        <v>30</v>
      </c>
      <c r="C102" s="262"/>
      <c r="D102" s="262"/>
      <c r="E102" s="262">
        <f>E25+E30+E66+E96+E101</f>
        <v>1546</v>
      </c>
      <c r="F102" s="262">
        <f t="shared" ref="F102:N102" si="9">F25+F30+F66+F96+F101</f>
        <v>1830</v>
      </c>
      <c r="G102" s="262">
        <f t="shared" si="9"/>
        <v>42.24666666666667</v>
      </c>
      <c r="H102" s="262">
        <f t="shared" si="9"/>
        <v>54.466666666666669</v>
      </c>
      <c r="I102" s="262">
        <f t="shared" si="9"/>
        <v>45.793333333333337</v>
      </c>
      <c r="J102" s="262">
        <f t="shared" si="9"/>
        <v>62.063333333333333</v>
      </c>
      <c r="K102" s="262">
        <f t="shared" si="9"/>
        <v>208.82666666666668</v>
      </c>
      <c r="L102" s="262">
        <f t="shared" si="9"/>
        <v>263.37666666666667</v>
      </c>
      <c r="M102" s="262">
        <f t="shared" si="9"/>
        <v>1439.1566666666668</v>
      </c>
      <c r="N102" s="262">
        <f t="shared" si="9"/>
        <v>1888.7366666666667</v>
      </c>
    </row>
    <row r="103" spans="1:14" ht="15.95" customHeight="1" x14ac:dyDescent="0.55000000000000004">
      <c r="A103" s="355"/>
      <c r="B103" s="670" t="s">
        <v>396</v>
      </c>
      <c r="C103" s="670"/>
      <c r="D103" s="670"/>
      <c r="E103" s="670"/>
      <c r="F103" s="671"/>
      <c r="G103" s="353">
        <v>42</v>
      </c>
      <c r="H103" s="353">
        <v>54</v>
      </c>
      <c r="I103" s="353">
        <v>47</v>
      </c>
      <c r="J103" s="353">
        <v>60</v>
      </c>
      <c r="K103" s="353">
        <v>203</v>
      </c>
      <c r="L103" s="353">
        <v>261</v>
      </c>
      <c r="M103" s="353">
        <v>1400</v>
      </c>
      <c r="N103" s="353">
        <v>1800</v>
      </c>
    </row>
    <row r="104" spans="1:14" ht="15.95" customHeight="1" x14ac:dyDescent="0.55000000000000004">
      <c r="A104" s="383"/>
      <c r="B104" s="324" t="s">
        <v>177</v>
      </c>
      <c r="C104" s="324"/>
      <c r="D104" s="324"/>
      <c r="E104" s="324"/>
      <c r="F104" s="325"/>
      <c r="G104" s="326">
        <f>G102*100/G103</f>
        <v>100.5873015873016</v>
      </c>
      <c r="H104" s="326">
        <f t="shared" ref="H104:N104" si="10">H102*100/H103</f>
        <v>100.8641975308642</v>
      </c>
      <c r="I104" s="326">
        <f t="shared" si="10"/>
        <v>97.432624113475185</v>
      </c>
      <c r="J104" s="326">
        <f t="shared" si="10"/>
        <v>103.43888888888888</v>
      </c>
      <c r="K104" s="326">
        <f t="shared" si="10"/>
        <v>102.87027914614121</v>
      </c>
      <c r="L104" s="326">
        <f t="shared" si="10"/>
        <v>100.91060025542785</v>
      </c>
      <c r="M104" s="326">
        <f t="shared" si="10"/>
        <v>102.79690476190477</v>
      </c>
      <c r="N104" s="326">
        <f t="shared" si="10"/>
        <v>104.9298148148148</v>
      </c>
    </row>
    <row r="105" spans="1:14" ht="15.95" customHeight="1" x14ac:dyDescent="0.55000000000000004">
      <c r="A105" s="383"/>
      <c r="B105" s="672" t="s">
        <v>384</v>
      </c>
      <c r="C105" s="672"/>
      <c r="D105" s="672"/>
      <c r="E105" s="672"/>
      <c r="F105" s="673"/>
      <c r="G105" s="311">
        <f>G104-100</f>
        <v>0.58730158730159587</v>
      </c>
      <c r="H105" s="311">
        <f t="shared" ref="H105:N105" si="11">H104-100</f>
        <v>0.86419753086420315</v>
      </c>
      <c r="I105" s="311">
        <f t="shared" si="11"/>
        <v>-2.5673758865248146</v>
      </c>
      <c r="J105" s="311">
        <f t="shared" si="11"/>
        <v>3.4388888888888829</v>
      </c>
      <c r="K105" s="311">
        <f t="shared" si="11"/>
        <v>2.8702791461412147</v>
      </c>
      <c r="L105" s="311">
        <f t="shared" si="11"/>
        <v>0.91060025542785183</v>
      </c>
      <c r="M105" s="311">
        <f t="shared" si="11"/>
        <v>2.79690476190477</v>
      </c>
      <c r="N105" s="311">
        <f t="shared" si="11"/>
        <v>4.9298148148148044</v>
      </c>
    </row>
    <row r="106" spans="1:14" ht="15.95" customHeight="1" x14ac:dyDescent="0.55000000000000004">
      <c r="A106" s="384"/>
      <c r="B106" s="155" t="s">
        <v>397</v>
      </c>
      <c r="C106" s="664" t="s">
        <v>406</v>
      </c>
      <c r="D106" s="665"/>
      <c r="E106" s="665"/>
      <c r="F106" s="666"/>
      <c r="G106" s="519"/>
      <c r="H106" s="496"/>
      <c r="I106" s="496"/>
      <c r="J106" s="496"/>
      <c r="K106" s="667" t="s">
        <v>407</v>
      </c>
      <c r="L106" s="668"/>
      <c r="M106" s="668"/>
      <c r="N106" s="669"/>
    </row>
    <row r="107" spans="1:14" ht="25.5" customHeight="1" x14ac:dyDescent="0.55000000000000004">
      <c r="A107" s="384"/>
      <c r="B107" s="334" t="s">
        <v>164</v>
      </c>
      <c r="C107" s="335" t="s">
        <v>400</v>
      </c>
      <c r="D107" s="335" t="s">
        <v>401</v>
      </c>
      <c r="E107" s="336">
        <f>E25</f>
        <v>350</v>
      </c>
      <c r="F107" s="336">
        <f>F25</f>
        <v>444</v>
      </c>
      <c r="G107" s="337"/>
      <c r="H107" s="337"/>
      <c r="I107" s="337"/>
      <c r="J107" s="337"/>
      <c r="K107" s="335" t="s">
        <v>408</v>
      </c>
      <c r="L107" s="335" t="s">
        <v>409</v>
      </c>
      <c r="M107" s="336">
        <f>M25</f>
        <v>312.10000000000002</v>
      </c>
      <c r="N107" s="336">
        <f>N25</f>
        <v>486.15999999999997</v>
      </c>
    </row>
    <row r="108" spans="1:14" ht="24.75" customHeight="1" x14ac:dyDescent="0.55000000000000004">
      <c r="A108" s="384"/>
      <c r="B108" s="334" t="s">
        <v>398</v>
      </c>
      <c r="C108" s="335" t="s">
        <v>402</v>
      </c>
      <c r="D108" s="335" t="s">
        <v>402</v>
      </c>
      <c r="E108" s="336">
        <f>E26</f>
        <v>200</v>
      </c>
      <c r="F108" s="336">
        <f>F26</f>
        <v>200</v>
      </c>
      <c r="G108" s="337"/>
      <c r="H108" s="337"/>
      <c r="I108" s="337"/>
      <c r="J108" s="337"/>
      <c r="K108" s="335" t="s">
        <v>411</v>
      </c>
      <c r="L108" s="335" t="s">
        <v>410</v>
      </c>
      <c r="M108" s="336">
        <f>M26</f>
        <v>75.666666666666671</v>
      </c>
      <c r="N108" s="336">
        <f>N26</f>
        <v>75.666666666666671</v>
      </c>
    </row>
    <row r="109" spans="1:14" ht="24" customHeight="1" x14ac:dyDescent="0.55000000000000004">
      <c r="A109" s="384"/>
      <c r="B109" s="334" t="s">
        <v>166</v>
      </c>
      <c r="C109" s="335" t="s">
        <v>403</v>
      </c>
      <c r="D109" s="335" t="s">
        <v>404</v>
      </c>
      <c r="E109" s="336">
        <f>E66</f>
        <v>500</v>
      </c>
      <c r="F109" s="336">
        <f>F66</f>
        <v>590</v>
      </c>
      <c r="G109" s="337"/>
      <c r="H109" s="337"/>
      <c r="I109" s="337"/>
      <c r="J109" s="337"/>
      <c r="K109" s="335" t="s">
        <v>413</v>
      </c>
      <c r="L109" s="335" t="s">
        <v>414</v>
      </c>
      <c r="M109" s="336">
        <f>M66</f>
        <v>378.1</v>
      </c>
      <c r="N109" s="336">
        <f>N66</f>
        <v>471.95</v>
      </c>
    </row>
    <row r="110" spans="1:14" ht="24" customHeight="1" x14ac:dyDescent="0.55000000000000004">
      <c r="A110" s="384"/>
      <c r="B110" s="334" t="s">
        <v>399</v>
      </c>
      <c r="C110" s="335" t="s">
        <v>401</v>
      </c>
      <c r="D110" s="335" t="s">
        <v>405</v>
      </c>
      <c r="E110" s="336">
        <f>E96</f>
        <v>430</v>
      </c>
      <c r="F110" s="336">
        <f>F96</f>
        <v>520</v>
      </c>
      <c r="G110" s="156"/>
      <c r="H110" s="156"/>
      <c r="I110" s="156"/>
      <c r="J110" s="156"/>
      <c r="K110" s="335" t="s">
        <v>412</v>
      </c>
      <c r="L110" s="335" t="s">
        <v>415</v>
      </c>
      <c r="M110" s="336">
        <f>M96</f>
        <v>527.25</v>
      </c>
      <c r="N110" s="336">
        <f>N96</f>
        <v>686</v>
      </c>
    </row>
    <row r="111" spans="1:14" ht="25.5" customHeight="1" thickBot="1" x14ac:dyDescent="0.6">
      <c r="A111" s="574"/>
      <c r="B111" s="659" t="s">
        <v>473</v>
      </c>
      <c r="C111" s="338"/>
      <c r="D111" s="338"/>
      <c r="E111" s="339">
        <f>E102</f>
        <v>1546</v>
      </c>
      <c r="F111" s="339">
        <f>F102</f>
        <v>1830</v>
      </c>
      <c r="G111" s="337"/>
      <c r="H111" s="337"/>
      <c r="I111" s="337"/>
      <c r="J111" s="337"/>
      <c r="K111" s="335" t="s">
        <v>474</v>
      </c>
      <c r="L111" s="335" t="s">
        <v>475</v>
      </c>
      <c r="M111" s="340">
        <f>M102</f>
        <v>1439.1566666666668</v>
      </c>
      <c r="N111" s="340">
        <f>N102</f>
        <v>1888.7366666666667</v>
      </c>
    </row>
    <row r="112" spans="1:14" ht="27" customHeight="1" thickBot="1" x14ac:dyDescent="0.6">
      <c r="A112" s="575"/>
      <c r="B112" s="660"/>
      <c r="C112" s="661" t="s">
        <v>384</v>
      </c>
      <c r="D112" s="662"/>
      <c r="E112" s="662"/>
      <c r="F112" s="662"/>
      <c r="G112" s="662"/>
      <c r="H112" s="662"/>
      <c r="I112" s="662"/>
      <c r="J112" s="663"/>
      <c r="K112" s="337"/>
      <c r="L112" s="337"/>
      <c r="M112" s="341">
        <f>M105</f>
        <v>2.79690476190477</v>
      </c>
      <c r="N112" s="341">
        <f>N105</f>
        <v>4.9298148148148044</v>
      </c>
    </row>
  </sheetData>
  <mergeCells count="15">
    <mergeCell ref="B111:B112"/>
    <mergeCell ref="C112:J112"/>
    <mergeCell ref="M1:N3"/>
    <mergeCell ref="G1:L2"/>
    <mergeCell ref="G3:H3"/>
    <mergeCell ref="B103:F103"/>
    <mergeCell ref="B105:F105"/>
    <mergeCell ref="C106:F106"/>
    <mergeCell ref="K106:N106"/>
    <mergeCell ref="A98:A100"/>
    <mergeCell ref="A1:A3"/>
    <mergeCell ref="I3:J3"/>
    <mergeCell ref="K3:L3"/>
    <mergeCell ref="B1:B3"/>
    <mergeCell ref="C1:F2"/>
  </mergeCells>
  <pageMargins left="0" right="0" top="0" bottom="0" header="0" footer="0"/>
  <pageSetup paperSize="9" scale="5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P111"/>
  <sheetViews>
    <sheetView view="pageBreakPreview" topLeftCell="A76" zoomScale="94" zoomScaleNormal="100" zoomScaleSheetLayoutView="94" workbookViewId="0">
      <selection activeCell="H100" sqref="H100"/>
    </sheetView>
  </sheetViews>
  <sheetFormatPr defaultRowHeight="38.25" x14ac:dyDescent="0.55000000000000004"/>
  <cols>
    <col min="1" max="1" width="3.28515625" style="1" customWidth="1"/>
    <col min="2" max="2" width="14.7109375" style="5" customWidth="1"/>
    <col min="3" max="3" width="53.7109375" style="1" customWidth="1"/>
    <col min="4" max="5" width="8.7109375" style="1" customWidth="1"/>
    <col min="6" max="6" width="10.5703125" style="1" customWidth="1"/>
    <col min="7" max="7" width="9.7109375" style="1" customWidth="1"/>
    <col min="8" max="13" width="8.7109375" style="1" customWidth="1"/>
    <col min="14" max="14" width="9.7109375" style="1" customWidth="1"/>
    <col min="15" max="15" width="9.28515625" style="1" customWidth="1"/>
    <col min="16" max="16384" width="9.140625" style="1"/>
  </cols>
  <sheetData>
    <row r="1" spans="2:15" ht="12" customHeight="1" x14ac:dyDescent="0.55000000000000004">
      <c r="B1" s="384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2:15" ht="13.5" customHeight="1" x14ac:dyDescent="0.55000000000000004">
      <c r="B2" s="644" t="s">
        <v>90</v>
      </c>
      <c r="C2" s="700" t="s">
        <v>523</v>
      </c>
      <c r="D2" s="636" t="s">
        <v>168</v>
      </c>
      <c r="E2" s="725"/>
      <c r="F2" s="726"/>
      <c r="G2" s="727"/>
      <c r="H2" s="645" t="s">
        <v>0</v>
      </c>
      <c r="I2" s="645"/>
      <c r="J2" s="645"/>
      <c r="K2" s="645"/>
      <c r="L2" s="645"/>
      <c r="M2" s="645"/>
      <c r="N2" s="636" t="s">
        <v>175</v>
      </c>
      <c r="O2" s="731"/>
    </row>
    <row r="3" spans="2:15" ht="3.75" customHeight="1" x14ac:dyDescent="0.55000000000000004">
      <c r="B3" s="644"/>
      <c r="C3" s="701"/>
      <c r="D3" s="728"/>
      <c r="E3" s="729"/>
      <c r="F3" s="730"/>
      <c r="G3" s="708"/>
      <c r="H3" s="645"/>
      <c r="I3" s="645"/>
      <c r="J3" s="645"/>
      <c r="K3" s="645"/>
      <c r="L3" s="645"/>
      <c r="M3" s="645"/>
      <c r="N3" s="732"/>
      <c r="O3" s="733"/>
    </row>
    <row r="4" spans="2:15" ht="30" customHeight="1" x14ac:dyDescent="0.55000000000000004">
      <c r="B4" s="644"/>
      <c r="C4" s="702"/>
      <c r="D4" s="349" t="s">
        <v>1</v>
      </c>
      <c r="E4" s="349" t="s">
        <v>2</v>
      </c>
      <c r="F4" s="349" t="s">
        <v>1</v>
      </c>
      <c r="G4" s="349" t="s">
        <v>2</v>
      </c>
      <c r="H4" s="644" t="s">
        <v>139</v>
      </c>
      <c r="I4" s="644"/>
      <c r="J4" s="644" t="s">
        <v>4</v>
      </c>
      <c r="K4" s="645"/>
      <c r="L4" s="645" t="s">
        <v>3</v>
      </c>
      <c r="M4" s="645"/>
      <c r="N4" s="707"/>
      <c r="O4" s="708"/>
    </row>
    <row r="5" spans="2:15" ht="15" customHeight="1" x14ac:dyDescent="0.55000000000000004">
      <c r="B5" s="373"/>
      <c r="C5" s="463" t="s">
        <v>5</v>
      </c>
      <c r="D5" s="373" t="s">
        <v>135</v>
      </c>
      <c r="E5" s="373" t="s">
        <v>136</v>
      </c>
      <c r="F5" s="373" t="s">
        <v>137</v>
      </c>
      <c r="G5" s="373" t="s">
        <v>137</v>
      </c>
      <c r="H5" s="373" t="s">
        <v>1</v>
      </c>
      <c r="I5" s="373" t="s">
        <v>2</v>
      </c>
      <c r="J5" s="373" t="s">
        <v>1</v>
      </c>
      <c r="K5" s="373" t="s">
        <v>2</v>
      </c>
      <c r="L5" s="373" t="s">
        <v>1</v>
      </c>
      <c r="M5" s="373" t="s">
        <v>2</v>
      </c>
      <c r="N5" s="373" t="s">
        <v>1</v>
      </c>
      <c r="O5" s="373" t="s">
        <v>2</v>
      </c>
    </row>
    <row r="6" spans="2:15" ht="15" customHeight="1" x14ac:dyDescent="0.55000000000000004">
      <c r="B6" s="366" t="s">
        <v>127</v>
      </c>
      <c r="C6" s="365" t="s">
        <v>318</v>
      </c>
      <c r="D6" s="262"/>
      <c r="E6" s="262"/>
      <c r="F6" s="262">
        <v>150</v>
      </c>
      <c r="G6" s="262">
        <v>180</v>
      </c>
      <c r="H6" s="110">
        <v>9.58</v>
      </c>
      <c r="I6" s="110">
        <v>11.5</v>
      </c>
      <c r="J6" s="110">
        <v>11.6</v>
      </c>
      <c r="K6" s="110">
        <v>13.92</v>
      </c>
      <c r="L6" s="110">
        <v>24.16</v>
      </c>
      <c r="M6" s="110">
        <v>29</v>
      </c>
      <c r="N6" s="110">
        <v>332.6</v>
      </c>
      <c r="O6" s="110">
        <v>339.1</v>
      </c>
    </row>
    <row r="7" spans="2:15" ht="15" customHeight="1" x14ac:dyDescent="0.55000000000000004">
      <c r="B7" s="153"/>
      <c r="C7" s="102" t="s">
        <v>23</v>
      </c>
      <c r="D7" s="82">
        <v>78</v>
      </c>
      <c r="E7" s="82">
        <v>91</v>
      </c>
      <c r="F7" s="82">
        <v>78</v>
      </c>
      <c r="G7" s="82">
        <v>91</v>
      </c>
      <c r="H7" s="110"/>
      <c r="I7" s="110"/>
      <c r="J7" s="110"/>
      <c r="K7" s="110"/>
      <c r="L7" s="110"/>
      <c r="M7" s="110"/>
      <c r="N7" s="110"/>
      <c r="O7" s="110"/>
    </row>
    <row r="8" spans="2:15" ht="15" customHeight="1" x14ac:dyDescent="0.55000000000000004">
      <c r="B8" s="153"/>
      <c r="C8" s="102" t="s">
        <v>20</v>
      </c>
      <c r="D8" s="37">
        <v>4</v>
      </c>
      <c r="E8" s="37">
        <v>6</v>
      </c>
      <c r="F8" s="37">
        <v>4</v>
      </c>
      <c r="G8" s="37">
        <v>6</v>
      </c>
      <c r="H8" s="110"/>
      <c r="I8" s="110"/>
      <c r="J8" s="110"/>
      <c r="K8" s="110"/>
      <c r="L8" s="110"/>
      <c r="M8" s="110"/>
      <c r="N8" s="110"/>
      <c r="O8" s="110"/>
    </row>
    <row r="9" spans="2:15" ht="15" customHeight="1" x14ac:dyDescent="0.55000000000000004">
      <c r="B9" s="153"/>
      <c r="C9" s="102" t="s">
        <v>11</v>
      </c>
      <c r="D9" s="37">
        <v>3</v>
      </c>
      <c r="E9" s="37">
        <v>4</v>
      </c>
      <c r="F9" s="37">
        <v>3</v>
      </c>
      <c r="G9" s="37">
        <v>4</v>
      </c>
      <c r="H9" s="110"/>
      <c r="I9" s="110"/>
      <c r="J9" s="110"/>
      <c r="K9" s="110"/>
      <c r="L9" s="110"/>
      <c r="M9" s="110"/>
      <c r="N9" s="110"/>
      <c r="O9" s="110"/>
    </row>
    <row r="10" spans="2:15" ht="15" customHeight="1" x14ac:dyDescent="0.55000000000000004">
      <c r="B10" s="153"/>
      <c r="C10" s="102" t="s">
        <v>6</v>
      </c>
      <c r="D10" s="37">
        <v>8</v>
      </c>
      <c r="E10" s="37">
        <v>15</v>
      </c>
      <c r="F10" s="37">
        <v>8</v>
      </c>
      <c r="G10" s="37">
        <v>15</v>
      </c>
      <c r="H10" s="110"/>
      <c r="I10" s="110"/>
      <c r="J10" s="110"/>
      <c r="K10" s="110"/>
      <c r="L10" s="110"/>
      <c r="M10" s="110"/>
      <c r="N10" s="110"/>
      <c r="O10" s="110"/>
    </row>
    <row r="11" spans="2:15" ht="15" customHeight="1" x14ac:dyDescent="0.55000000000000004">
      <c r="B11" s="353" t="s">
        <v>271</v>
      </c>
      <c r="C11" s="296" t="s">
        <v>186</v>
      </c>
      <c r="D11" s="292"/>
      <c r="E11" s="292"/>
      <c r="F11" s="292">
        <v>180</v>
      </c>
      <c r="G11" s="292">
        <v>200</v>
      </c>
      <c r="H11" s="189">
        <v>0.06</v>
      </c>
      <c r="I11" s="189">
        <v>0.06</v>
      </c>
      <c r="J11" s="189">
        <v>0.02</v>
      </c>
      <c r="K11" s="189">
        <v>0.02</v>
      </c>
      <c r="L11" s="189">
        <v>9.99</v>
      </c>
      <c r="M11" s="189">
        <v>11.1</v>
      </c>
      <c r="N11" s="189">
        <v>50.4</v>
      </c>
      <c r="O11" s="189">
        <v>56</v>
      </c>
    </row>
    <row r="12" spans="2:15" ht="15" customHeight="1" x14ac:dyDescent="0.55000000000000004">
      <c r="B12" s="353"/>
      <c r="C12" s="102" t="s">
        <v>25</v>
      </c>
      <c r="D12" s="37">
        <v>1.43</v>
      </c>
      <c r="E12" s="37">
        <v>1.71</v>
      </c>
      <c r="F12" s="37">
        <v>1.43</v>
      </c>
      <c r="G12" s="37">
        <v>1.71</v>
      </c>
      <c r="H12" s="189"/>
      <c r="I12" s="189"/>
      <c r="J12" s="189"/>
      <c r="K12" s="189"/>
      <c r="L12" s="189"/>
      <c r="M12" s="189"/>
      <c r="N12" s="189"/>
      <c r="O12" s="189"/>
    </row>
    <row r="13" spans="2:15" ht="15" customHeight="1" x14ac:dyDescent="0.55000000000000004">
      <c r="B13" s="353"/>
      <c r="C13" s="102" t="s">
        <v>20</v>
      </c>
      <c r="D13" s="118">
        <v>8</v>
      </c>
      <c r="E13" s="118">
        <v>9</v>
      </c>
      <c r="F13" s="118">
        <v>8</v>
      </c>
      <c r="G13" s="118">
        <v>9</v>
      </c>
      <c r="H13" s="189"/>
      <c r="I13" s="189"/>
      <c r="J13" s="189"/>
      <c r="K13" s="189"/>
      <c r="L13" s="189"/>
      <c r="M13" s="189"/>
      <c r="N13" s="189"/>
      <c r="O13" s="189"/>
    </row>
    <row r="14" spans="2:15" ht="15" customHeight="1" x14ac:dyDescent="0.55000000000000004">
      <c r="B14" s="366" t="s">
        <v>221</v>
      </c>
      <c r="C14" s="301" t="s">
        <v>174</v>
      </c>
      <c r="D14" s="266"/>
      <c r="E14" s="266"/>
      <c r="F14" s="320">
        <v>40</v>
      </c>
      <c r="G14" s="320">
        <v>63</v>
      </c>
      <c r="H14" s="101">
        <v>1.2</v>
      </c>
      <c r="I14" s="101">
        <v>1.92</v>
      </c>
      <c r="J14" s="101">
        <v>8.3000000000000007</v>
      </c>
      <c r="K14" s="101">
        <v>13.8</v>
      </c>
      <c r="L14" s="101">
        <v>7.75</v>
      </c>
      <c r="M14" s="101">
        <v>12.4</v>
      </c>
      <c r="N14" s="101">
        <v>59.9</v>
      </c>
      <c r="O14" s="101">
        <v>149.69999999999999</v>
      </c>
    </row>
    <row r="15" spans="2:15" ht="15" customHeight="1" x14ac:dyDescent="0.55000000000000004">
      <c r="B15" s="153"/>
      <c r="C15" s="119" t="s">
        <v>11</v>
      </c>
      <c r="D15" s="82">
        <v>5</v>
      </c>
      <c r="E15" s="82">
        <v>5</v>
      </c>
      <c r="F15" s="82">
        <v>5</v>
      </c>
      <c r="G15" s="82">
        <v>5</v>
      </c>
      <c r="H15" s="165"/>
      <c r="I15" s="165"/>
      <c r="J15" s="165"/>
      <c r="K15" s="165"/>
      <c r="L15" s="165"/>
      <c r="M15" s="165"/>
      <c r="N15" s="165"/>
      <c r="O15" s="165"/>
    </row>
    <row r="16" spans="2:15" ht="15" customHeight="1" x14ac:dyDescent="0.55000000000000004">
      <c r="B16" s="153"/>
      <c r="C16" s="119" t="s">
        <v>10</v>
      </c>
      <c r="D16" s="82">
        <v>5</v>
      </c>
      <c r="E16" s="82">
        <v>8</v>
      </c>
      <c r="F16" s="82">
        <v>5</v>
      </c>
      <c r="G16" s="82">
        <v>8</v>
      </c>
      <c r="H16" s="165"/>
      <c r="I16" s="165"/>
      <c r="J16" s="165"/>
      <c r="K16" s="165"/>
      <c r="L16" s="165"/>
      <c r="M16" s="165"/>
      <c r="N16" s="165"/>
      <c r="O16" s="165"/>
    </row>
    <row r="17" spans="2:15" ht="15" customHeight="1" x14ac:dyDescent="0.55000000000000004">
      <c r="B17" s="153"/>
      <c r="C17" s="119" t="s">
        <v>12</v>
      </c>
      <c r="D17" s="82">
        <v>30</v>
      </c>
      <c r="E17" s="82">
        <v>50</v>
      </c>
      <c r="F17" s="82">
        <v>30</v>
      </c>
      <c r="G17" s="82">
        <v>50</v>
      </c>
      <c r="H17" s="165"/>
      <c r="I17" s="165"/>
      <c r="J17" s="165"/>
      <c r="K17" s="165"/>
      <c r="L17" s="165"/>
      <c r="M17" s="165"/>
      <c r="N17" s="165"/>
      <c r="O17" s="165"/>
    </row>
    <row r="18" spans="2:15" ht="15" customHeight="1" x14ac:dyDescent="0.55000000000000004">
      <c r="B18" s="153"/>
      <c r="C18" s="301" t="s">
        <v>21</v>
      </c>
      <c r="D18" s="266"/>
      <c r="E18" s="266"/>
      <c r="F18" s="320">
        <f t="shared" ref="F18:O18" si="0">F6+F11+F14</f>
        <v>370</v>
      </c>
      <c r="G18" s="320">
        <f t="shared" si="0"/>
        <v>443</v>
      </c>
      <c r="H18" s="165">
        <f t="shared" si="0"/>
        <v>10.84</v>
      </c>
      <c r="I18" s="165">
        <f t="shared" si="0"/>
        <v>13.48</v>
      </c>
      <c r="J18" s="165">
        <f t="shared" si="0"/>
        <v>19.920000000000002</v>
      </c>
      <c r="K18" s="165">
        <f t="shared" si="0"/>
        <v>27.740000000000002</v>
      </c>
      <c r="L18" s="165">
        <f t="shared" si="0"/>
        <v>41.9</v>
      </c>
      <c r="M18" s="165">
        <f t="shared" si="0"/>
        <v>52.5</v>
      </c>
      <c r="N18" s="165">
        <f t="shared" si="0"/>
        <v>442.9</v>
      </c>
      <c r="O18" s="165">
        <f t="shared" si="0"/>
        <v>544.79999999999995</v>
      </c>
    </row>
    <row r="19" spans="2:15" ht="15" customHeight="1" thickBot="1" x14ac:dyDescent="0.6">
      <c r="B19" s="153"/>
      <c r="C19" s="301" t="s">
        <v>13</v>
      </c>
      <c r="D19" s="266"/>
      <c r="E19" s="266"/>
      <c r="F19" s="320"/>
      <c r="G19" s="320"/>
      <c r="H19" s="165"/>
      <c r="I19" s="165"/>
      <c r="J19" s="165"/>
      <c r="K19" s="165"/>
      <c r="L19" s="165"/>
      <c r="M19" s="165"/>
      <c r="N19" s="165"/>
      <c r="O19" s="165"/>
    </row>
    <row r="20" spans="2:15" ht="15" customHeight="1" thickBot="1" x14ac:dyDescent="0.6">
      <c r="B20" s="353" t="s">
        <v>294</v>
      </c>
      <c r="C20" s="314" t="s">
        <v>14</v>
      </c>
      <c r="D20" s="84">
        <v>200</v>
      </c>
      <c r="E20" s="84">
        <v>200</v>
      </c>
      <c r="F20" s="311">
        <v>200</v>
      </c>
      <c r="G20" s="311">
        <v>200</v>
      </c>
      <c r="H20" s="218">
        <f>(H21+H22+H23)/3</f>
        <v>0.56666666666666676</v>
      </c>
      <c r="I20" s="218">
        <f t="shared" ref="I20:O20" si="1">(I21+I22+I23)/3</f>
        <v>0.56666666666666676</v>
      </c>
      <c r="J20" s="218">
        <f t="shared" si="1"/>
        <v>0.13333333333333333</v>
      </c>
      <c r="K20" s="218">
        <f t="shared" si="1"/>
        <v>0.13333333333333333</v>
      </c>
      <c r="L20" s="218">
        <f t="shared" si="1"/>
        <v>17.866666666666664</v>
      </c>
      <c r="M20" s="218">
        <f t="shared" si="1"/>
        <v>17.866666666666664</v>
      </c>
      <c r="N20" s="218">
        <f t="shared" si="1"/>
        <v>75.666666666666671</v>
      </c>
      <c r="O20" s="218">
        <f t="shared" si="1"/>
        <v>75.666666666666671</v>
      </c>
    </row>
    <row r="21" spans="2:15" ht="15" customHeight="1" thickBot="1" x14ac:dyDescent="0.6">
      <c r="B21" s="353"/>
      <c r="C21" s="314" t="s">
        <v>465</v>
      </c>
      <c r="D21" s="84">
        <v>200</v>
      </c>
      <c r="E21" s="84">
        <v>200</v>
      </c>
      <c r="F21" s="311">
        <v>200</v>
      </c>
      <c r="G21" s="311">
        <v>200</v>
      </c>
      <c r="H21" s="356">
        <v>0.3</v>
      </c>
      <c r="I21" s="356">
        <v>0.3</v>
      </c>
      <c r="J21" s="356">
        <v>0</v>
      </c>
      <c r="K21" s="356">
        <v>0</v>
      </c>
      <c r="L21" s="356">
        <v>16.5</v>
      </c>
      <c r="M21" s="356">
        <v>16.5</v>
      </c>
      <c r="N21" s="356">
        <v>68</v>
      </c>
      <c r="O21" s="356">
        <v>68</v>
      </c>
    </row>
    <row r="22" spans="2:15" ht="15" customHeight="1" x14ac:dyDescent="0.55000000000000004">
      <c r="B22" s="353"/>
      <c r="C22" s="314" t="s">
        <v>466</v>
      </c>
      <c r="D22" s="84">
        <v>200</v>
      </c>
      <c r="E22" s="84">
        <v>200</v>
      </c>
      <c r="F22" s="311">
        <v>200</v>
      </c>
      <c r="G22" s="311">
        <v>200</v>
      </c>
      <c r="H22" s="356">
        <v>0.8</v>
      </c>
      <c r="I22" s="356">
        <v>0.8</v>
      </c>
      <c r="J22" s="356">
        <v>0.2</v>
      </c>
      <c r="K22" s="356">
        <v>0.2</v>
      </c>
      <c r="L22" s="356">
        <v>15.2</v>
      </c>
      <c r="M22" s="356">
        <v>15.2</v>
      </c>
      <c r="N22" s="356">
        <v>69</v>
      </c>
      <c r="O22" s="356">
        <v>69</v>
      </c>
    </row>
    <row r="23" spans="2:15" ht="15" customHeight="1" x14ac:dyDescent="0.55000000000000004">
      <c r="B23" s="353"/>
      <c r="C23" s="314" t="s">
        <v>467</v>
      </c>
      <c r="D23" s="84">
        <v>200</v>
      </c>
      <c r="E23" s="84">
        <v>200</v>
      </c>
      <c r="F23" s="311">
        <v>200</v>
      </c>
      <c r="G23" s="311">
        <v>200</v>
      </c>
      <c r="H23" s="276">
        <v>0.6</v>
      </c>
      <c r="I23" s="276">
        <v>0.6</v>
      </c>
      <c r="J23" s="276">
        <v>0.2</v>
      </c>
      <c r="K23" s="276">
        <v>0.2</v>
      </c>
      <c r="L23" s="276">
        <v>21.9</v>
      </c>
      <c r="M23" s="276">
        <v>21.9</v>
      </c>
      <c r="N23" s="276">
        <v>90</v>
      </c>
      <c r="O23" s="276">
        <v>90</v>
      </c>
    </row>
    <row r="24" spans="2:15" ht="15" customHeight="1" x14ac:dyDescent="0.55000000000000004">
      <c r="B24" s="153"/>
      <c r="C24" s="301" t="s">
        <v>21</v>
      </c>
      <c r="D24" s="266"/>
      <c r="E24" s="266"/>
      <c r="F24" s="320">
        <f>F20</f>
        <v>200</v>
      </c>
      <c r="G24" s="320">
        <f t="shared" ref="G24:O24" si="2">G20</f>
        <v>200</v>
      </c>
      <c r="H24" s="320">
        <f t="shared" si="2"/>
        <v>0.56666666666666676</v>
      </c>
      <c r="I24" s="320">
        <f t="shared" si="2"/>
        <v>0.56666666666666676</v>
      </c>
      <c r="J24" s="320">
        <f t="shared" si="2"/>
        <v>0.13333333333333333</v>
      </c>
      <c r="K24" s="320">
        <f t="shared" si="2"/>
        <v>0.13333333333333333</v>
      </c>
      <c r="L24" s="320">
        <f t="shared" si="2"/>
        <v>17.866666666666664</v>
      </c>
      <c r="M24" s="320">
        <f t="shared" si="2"/>
        <v>17.866666666666664</v>
      </c>
      <c r="N24" s="320">
        <f t="shared" si="2"/>
        <v>75.666666666666671</v>
      </c>
      <c r="O24" s="320">
        <f t="shared" si="2"/>
        <v>75.666666666666671</v>
      </c>
    </row>
    <row r="25" spans="2:15" ht="15" customHeight="1" thickBot="1" x14ac:dyDescent="0.6">
      <c r="B25" s="373"/>
      <c r="C25" s="301" t="s">
        <v>15</v>
      </c>
      <c r="D25" s="266"/>
      <c r="E25" s="266"/>
      <c r="F25" s="320"/>
      <c r="G25" s="320"/>
      <c r="H25" s="165"/>
      <c r="I25" s="165"/>
      <c r="J25" s="165"/>
      <c r="K25" s="165"/>
      <c r="L25" s="165"/>
      <c r="M25" s="165"/>
      <c r="N25" s="165"/>
      <c r="O25" s="165"/>
    </row>
    <row r="26" spans="2:15" ht="27.75" customHeight="1" thickBot="1" x14ac:dyDescent="0.6">
      <c r="B26" s="352" t="s">
        <v>94</v>
      </c>
      <c r="C26" s="301" t="s">
        <v>531</v>
      </c>
      <c r="D26" s="258"/>
      <c r="E26" s="258"/>
      <c r="F26" s="258">
        <v>40</v>
      </c>
      <c r="G26" s="258">
        <v>60</v>
      </c>
      <c r="H26" s="376">
        <v>0.2</v>
      </c>
      <c r="I26" s="376">
        <v>0.4</v>
      </c>
      <c r="J26" s="376">
        <v>3</v>
      </c>
      <c r="K26" s="376">
        <v>5.0999999999999996</v>
      </c>
      <c r="L26" s="449">
        <v>0.6</v>
      </c>
      <c r="M26" s="376">
        <v>1</v>
      </c>
      <c r="N26" s="376">
        <v>30.6</v>
      </c>
      <c r="O26" s="450">
        <v>51</v>
      </c>
    </row>
    <row r="27" spans="2:15" ht="15" customHeight="1" x14ac:dyDescent="0.55000000000000004">
      <c r="B27" s="352"/>
      <c r="C27" s="119" t="s">
        <v>532</v>
      </c>
      <c r="D27" s="84">
        <v>46</v>
      </c>
      <c r="E27" s="84">
        <v>62</v>
      </c>
      <c r="F27" s="84">
        <v>39.1</v>
      </c>
      <c r="G27" s="84">
        <v>52.7</v>
      </c>
      <c r="H27" s="101"/>
      <c r="I27" s="101"/>
      <c r="J27" s="101"/>
      <c r="K27" s="101"/>
      <c r="L27" s="101"/>
      <c r="M27" s="101"/>
      <c r="N27" s="101"/>
      <c r="O27" s="101"/>
    </row>
    <row r="28" spans="2:15" ht="15" customHeight="1" x14ac:dyDescent="0.55000000000000004">
      <c r="B28" s="352"/>
      <c r="C28" s="154" t="s">
        <v>274</v>
      </c>
      <c r="D28" s="84">
        <v>4</v>
      </c>
      <c r="E28" s="84">
        <v>4</v>
      </c>
      <c r="F28" s="84">
        <v>3.2</v>
      </c>
      <c r="G28" s="84">
        <v>3.2</v>
      </c>
      <c r="H28" s="101"/>
      <c r="I28" s="101"/>
      <c r="J28" s="101"/>
      <c r="K28" s="101"/>
      <c r="L28" s="101"/>
      <c r="M28" s="101"/>
      <c r="N28" s="101"/>
      <c r="O28" s="101"/>
    </row>
    <row r="29" spans="2:15" ht="15" customHeight="1" x14ac:dyDescent="0.55000000000000004">
      <c r="B29" s="352"/>
      <c r="C29" s="119" t="s">
        <v>183</v>
      </c>
      <c r="D29" s="84">
        <v>1</v>
      </c>
      <c r="E29" s="84">
        <v>2</v>
      </c>
      <c r="F29" s="84">
        <v>1</v>
      </c>
      <c r="G29" s="84">
        <v>2</v>
      </c>
      <c r="H29" s="101"/>
      <c r="I29" s="101"/>
      <c r="J29" s="101"/>
      <c r="K29" s="101"/>
      <c r="L29" s="101"/>
      <c r="M29" s="101"/>
      <c r="N29" s="101"/>
      <c r="O29" s="101"/>
    </row>
    <row r="30" spans="2:15" ht="15" customHeight="1" x14ac:dyDescent="0.55000000000000004">
      <c r="B30" s="352"/>
      <c r="C30" s="119" t="s">
        <v>275</v>
      </c>
      <c r="D30" s="84">
        <v>2</v>
      </c>
      <c r="E30" s="84">
        <v>3</v>
      </c>
      <c r="F30" s="84">
        <v>1.75</v>
      </c>
      <c r="G30" s="84">
        <v>2.65</v>
      </c>
      <c r="H30" s="101"/>
      <c r="I30" s="101"/>
      <c r="J30" s="101"/>
      <c r="K30" s="101"/>
      <c r="L30" s="101"/>
      <c r="M30" s="101"/>
      <c r="N30" s="101"/>
      <c r="O30" s="101"/>
    </row>
    <row r="31" spans="2:15" ht="15" customHeight="1" x14ac:dyDescent="0.55000000000000004">
      <c r="B31" s="366" t="s">
        <v>128</v>
      </c>
      <c r="C31" s="301" t="s">
        <v>209</v>
      </c>
      <c r="D31" s="258"/>
      <c r="E31" s="258"/>
      <c r="F31" s="309">
        <v>150</v>
      </c>
      <c r="G31" s="309">
        <v>180</v>
      </c>
      <c r="H31" s="101">
        <v>8.1</v>
      </c>
      <c r="I31" s="101">
        <v>9</v>
      </c>
      <c r="J31" s="101">
        <v>2.5</v>
      </c>
      <c r="K31" s="101">
        <v>3</v>
      </c>
      <c r="L31" s="101">
        <v>5.5</v>
      </c>
      <c r="M31" s="101">
        <v>6.6</v>
      </c>
      <c r="N31" s="101">
        <v>131.9</v>
      </c>
      <c r="O31" s="101">
        <v>158.19999999999999</v>
      </c>
    </row>
    <row r="32" spans="2:15" ht="15" customHeight="1" x14ac:dyDescent="0.55000000000000004">
      <c r="B32" s="153"/>
      <c r="C32" s="116" t="s">
        <v>19</v>
      </c>
      <c r="D32" s="82">
        <v>19</v>
      </c>
      <c r="E32" s="82">
        <v>20</v>
      </c>
      <c r="F32" s="82" t="s">
        <v>424</v>
      </c>
      <c r="G32" s="82">
        <v>20</v>
      </c>
      <c r="H32" s="165"/>
      <c r="I32" s="165"/>
      <c r="J32" s="165"/>
      <c r="K32" s="165"/>
      <c r="L32" s="165"/>
      <c r="M32" s="165"/>
      <c r="N32" s="165"/>
      <c r="O32" s="165"/>
    </row>
    <row r="33" spans="2:15" ht="15" customHeight="1" x14ac:dyDescent="0.55000000000000004">
      <c r="B33" s="153"/>
      <c r="C33" s="119" t="s">
        <v>48</v>
      </c>
      <c r="D33" s="82">
        <v>11</v>
      </c>
      <c r="E33" s="82">
        <v>11</v>
      </c>
      <c r="F33" s="82">
        <v>9.24</v>
      </c>
      <c r="G33" s="82">
        <v>9.24</v>
      </c>
      <c r="H33" s="165"/>
      <c r="I33" s="165"/>
      <c r="J33" s="165"/>
      <c r="K33" s="165"/>
      <c r="L33" s="165"/>
      <c r="M33" s="165"/>
      <c r="N33" s="165"/>
      <c r="O33" s="165"/>
    </row>
    <row r="34" spans="2:15" ht="15" customHeight="1" x14ac:dyDescent="0.55000000000000004">
      <c r="B34" s="153"/>
      <c r="C34" s="119" t="s">
        <v>180</v>
      </c>
      <c r="D34" s="82">
        <v>42</v>
      </c>
      <c r="E34" s="82">
        <v>45.75</v>
      </c>
      <c r="F34" s="82">
        <v>38.64</v>
      </c>
      <c r="G34" s="82">
        <v>42.09</v>
      </c>
      <c r="H34" s="165"/>
      <c r="I34" s="165"/>
      <c r="J34" s="165"/>
      <c r="K34" s="165"/>
      <c r="L34" s="165"/>
      <c r="M34" s="165"/>
      <c r="N34" s="165"/>
      <c r="O34" s="165"/>
    </row>
    <row r="35" spans="2:15" ht="15" customHeight="1" x14ac:dyDescent="0.55000000000000004">
      <c r="B35" s="153"/>
      <c r="C35" s="119" t="s">
        <v>178</v>
      </c>
      <c r="D35" s="82">
        <v>3.2</v>
      </c>
      <c r="E35" s="82">
        <v>4</v>
      </c>
      <c r="F35" s="82">
        <v>2.94</v>
      </c>
      <c r="G35" s="82">
        <v>3.68</v>
      </c>
      <c r="H35" s="165"/>
      <c r="I35" s="165"/>
      <c r="J35" s="165"/>
      <c r="K35" s="165"/>
      <c r="L35" s="165"/>
      <c r="M35" s="165"/>
      <c r="N35" s="165"/>
      <c r="O35" s="165"/>
    </row>
    <row r="36" spans="2:15" ht="15" customHeight="1" x14ac:dyDescent="0.55000000000000004">
      <c r="B36" s="153"/>
      <c r="C36" s="119" t="s">
        <v>179</v>
      </c>
      <c r="D36" s="82">
        <v>3.02</v>
      </c>
      <c r="E36" s="82">
        <v>4.2</v>
      </c>
      <c r="F36" s="82">
        <v>2.2400000000000002</v>
      </c>
      <c r="G36" s="82">
        <v>3.11</v>
      </c>
      <c r="H36" s="165"/>
      <c r="I36" s="165"/>
      <c r="J36" s="165"/>
      <c r="K36" s="165"/>
      <c r="L36" s="165"/>
      <c r="M36" s="165"/>
      <c r="N36" s="165"/>
      <c r="O36" s="165"/>
    </row>
    <row r="37" spans="2:15" ht="15" customHeight="1" x14ac:dyDescent="0.55000000000000004">
      <c r="B37" s="153"/>
      <c r="C37" s="116" t="s">
        <v>11</v>
      </c>
      <c r="D37" s="82">
        <v>2</v>
      </c>
      <c r="E37" s="82">
        <v>2</v>
      </c>
      <c r="F37" s="82">
        <v>2</v>
      </c>
      <c r="G37" s="82">
        <v>2</v>
      </c>
      <c r="H37" s="165"/>
      <c r="I37" s="165"/>
      <c r="J37" s="165"/>
      <c r="K37" s="165"/>
      <c r="L37" s="165"/>
      <c r="M37" s="165"/>
      <c r="N37" s="165"/>
      <c r="O37" s="165"/>
    </row>
    <row r="38" spans="2:15" ht="15" customHeight="1" x14ac:dyDescent="0.55000000000000004">
      <c r="B38" s="153"/>
      <c r="C38" s="186" t="s">
        <v>296</v>
      </c>
      <c r="D38" s="650">
        <v>12</v>
      </c>
      <c r="E38" s="650">
        <v>13</v>
      </c>
      <c r="F38" s="37">
        <v>8.64</v>
      </c>
      <c r="G38" s="37">
        <v>9.36</v>
      </c>
      <c r="H38" s="165"/>
      <c r="I38" s="165"/>
      <c r="J38" s="165"/>
      <c r="K38" s="165"/>
      <c r="L38" s="165"/>
      <c r="M38" s="165"/>
      <c r="N38" s="165"/>
      <c r="O38" s="165"/>
    </row>
    <row r="39" spans="2:15" ht="15" customHeight="1" x14ac:dyDescent="0.55000000000000004">
      <c r="B39" s="153"/>
      <c r="C39" s="186" t="s">
        <v>295</v>
      </c>
      <c r="D39" s="677"/>
      <c r="E39" s="677"/>
      <c r="F39" s="37">
        <v>6.84</v>
      </c>
      <c r="G39" s="37">
        <v>7.41</v>
      </c>
      <c r="H39" s="165"/>
      <c r="I39" s="165"/>
      <c r="J39" s="165"/>
      <c r="K39" s="165"/>
      <c r="L39" s="165"/>
      <c r="M39" s="165"/>
      <c r="N39" s="165"/>
      <c r="O39" s="165"/>
    </row>
    <row r="40" spans="2:15" ht="15" customHeight="1" x14ac:dyDescent="0.55000000000000004">
      <c r="B40" s="153"/>
      <c r="C40" s="119" t="s">
        <v>274</v>
      </c>
      <c r="D40" s="84">
        <v>1</v>
      </c>
      <c r="E40" s="84">
        <v>1</v>
      </c>
      <c r="F40" s="84">
        <v>0.8</v>
      </c>
      <c r="G40" s="84">
        <v>0.8</v>
      </c>
      <c r="H40" s="165"/>
      <c r="I40" s="165"/>
      <c r="J40" s="165"/>
      <c r="K40" s="165"/>
      <c r="L40" s="165"/>
      <c r="M40" s="165"/>
      <c r="N40" s="165"/>
      <c r="O40" s="165"/>
    </row>
    <row r="41" spans="2:15" ht="15" customHeight="1" x14ac:dyDescent="0.55000000000000004">
      <c r="B41" s="153"/>
      <c r="C41" s="119" t="s">
        <v>275</v>
      </c>
      <c r="D41" s="84">
        <v>0.5</v>
      </c>
      <c r="E41" s="84">
        <v>0.55000000000000004</v>
      </c>
      <c r="F41" s="84">
        <v>0.44</v>
      </c>
      <c r="G41" s="84">
        <v>0.5</v>
      </c>
      <c r="H41" s="165"/>
      <c r="I41" s="165"/>
      <c r="J41" s="165"/>
      <c r="K41" s="165"/>
      <c r="L41" s="165"/>
      <c r="M41" s="165"/>
      <c r="N41" s="165"/>
      <c r="O41" s="165"/>
    </row>
    <row r="42" spans="2:15" ht="15" customHeight="1" x14ac:dyDescent="0.55000000000000004">
      <c r="B42" s="366" t="s">
        <v>225</v>
      </c>
      <c r="C42" s="448" t="s">
        <v>311</v>
      </c>
      <c r="D42" s="266"/>
      <c r="E42" s="266"/>
      <c r="F42" s="320">
        <v>150</v>
      </c>
      <c r="G42" s="320">
        <v>180</v>
      </c>
      <c r="H42" s="101">
        <v>7.8</v>
      </c>
      <c r="I42" s="101">
        <v>9.36</v>
      </c>
      <c r="J42" s="101">
        <v>8.99</v>
      </c>
      <c r="K42" s="101">
        <v>10.79</v>
      </c>
      <c r="L42" s="101">
        <v>3.8</v>
      </c>
      <c r="M42" s="101">
        <v>4.5</v>
      </c>
      <c r="N42" s="101">
        <v>131.80000000000001</v>
      </c>
      <c r="O42" s="101">
        <v>158.19999999999999</v>
      </c>
    </row>
    <row r="43" spans="2:15" ht="15" customHeight="1" x14ac:dyDescent="0.55000000000000004">
      <c r="B43" s="153"/>
      <c r="C43" s="97" t="s">
        <v>181</v>
      </c>
      <c r="D43" s="118">
        <v>188</v>
      </c>
      <c r="E43" s="118">
        <v>220</v>
      </c>
      <c r="F43" s="118">
        <v>148.52000000000001</v>
      </c>
      <c r="G43" s="118">
        <v>173.8</v>
      </c>
      <c r="H43" s="165"/>
      <c r="I43" s="165"/>
      <c r="J43" s="165"/>
      <c r="K43" s="165"/>
      <c r="L43" s="165"/>
      <c r="M43" s="165"/>
      <c r="N43" s="165"/>
      <c r="O43" s="165"/>
    </row>
    <row r="44" spans="2:15" ht="15" customHeight="1" x14ac:dyDescent="0.55000000000000004">
      <c r="B44" s="153"/>
      <c r="C44" s="119" t="s">
        <v>179</v>
      </c>
      <c r="D44" s="82">
        <v>6.72</v>
      </c>
      <c r="E44" s="82">
        <v>7.56</v>
      </c>
      <c r="F44" s="82">
        <v>4.97</v>
      </c>
      <c r="G44" s="82">
        <v>5.59</v>
      </c>
      <c r="H44" s="165"/>
      <c r="I44" s="165"/>
      <c r="J44" s="165"/>
      <c r="K44" s="165"/>
      <c r="L44" s="165"/>
      <c r="M44" s="165"/>
      <c r="N44" s="165"/>
      <c r="O44" s="165"/>
    </row>
    <row r="45" spans="2:15" ht="15" customHeight="1" x14ac:dyDescent="0.55000000000000004">
      <c r="B45" s="153"/>
      <c r="C45" s="116" t="s">
        <v>268</v>
      </c>
      <c r="D45" s="82">
        <v>52</v>
      </c>
      <c r="E45" s="89">
        <v>58</v>
      </c>
      <c r="F45" s="118">
        <v>37.44</v>
      </c>
      <c r="G45" s="118">
        <v>41.76</v>
      </c>
      <c r="H45" s="165"/>
      <c r="I45" s="165"/>
      <c r="J45" s="165"/>
      <c r="K45" s="165"/>
      <c r="L45" s="165"/>
      <c r="M45" s="165"/>
      <c r="N45" s="165"/>
      <c r="O45" s="165"/>
    </row>
    <row r="46" spans="2:15" ht="15" customHeight="1" x14ac:dyDescent="0.55000000000000004">
      <c r="B46" s="153"/>
      <c r="C46" s="116" t="s">
        <v>160</v>
      </c>
      <c r="D46" s="165">
        <v>11</v>
      </c>
      <c r="E46" s="165">
        <v>11</v>
      </c>
      <c r="F46" s="165">
        <v>11</v>
      </c>
      <c r="G46" s="165">
        <v>11</v>
      </c>
      <c r="H46" s="165"/>
      <c r="I46" s="165"/>
      <c r="J46" s="165"/>
      <c r="K46" s="165"/>
      <c r="L46" s="165"/>
      <c r="M46" s="165"/>
      <c r="N46" s="165"/>
      <c r="O46" s="165"/>
    </row>
    <row r="47" spans="2:15" ht="15" customHeight="1" x14ac:dyDescent="0.55000000000000004">
      <c r="B47" s="153"/>
      <c r="C47" s="154" t="s">
        <v>337</v>
      </c>
      <c r="D47" s="165">
        <v>1</v>
      </c>
      <c r="E47" s="165">
        <v>1.2</v>
      </c>
      <c r="F47" s="165">
        <v>1</v>
      </c>
      <c r="G47" s="165">
        <v>1.2</v>
      </c>
      <c r="H47" s="165"/>
      <c r="I47" s="165"/>
      <c r="J47" s="165"/>
      <c r="K47" s="165"/>
      <c r="L47" s="165"/>
      <c r="M47" s="165"/>
      <c r="N47" s="165"/>
      <c r="O47" s="165"/>
    </row>
    <row r="48" spans="2:15" ht="15" customHeight="1" x14ac:dyDescent="0.55000000000000004">
      <c r="B48" s="153"/>
      <c r="C48" s="116" t="s">
        <v>11</v>
      </c>
      <c r="D48" s="165">
        <v>2</v>
      </c>
      <c r="E48" s="165">
        <v>2</v>
      </c>
      <c r="F48" s="165">
        <v>2</v>
      </c>
      <c r="G48" s="165">
        <v>2</v>
      </c>
      <c r="H48" s="165"/>
      <c r="I48" s="165"/>
      <c r="J48" s="165"/>
      <c r="K48" s="165"/>
      <c r="L48" s="165"/>
      <c r="M48" s="165"/>
      <c r="N48" s="165"/>
      <c r="O48" s="165"/>
    </row>
    <row r="49" spans="2:15" ht="15" customHeight="1" x14ac:dyDescent="0.55000000000000004">
      <c r="B49" s="153"/>
      <c r="C49" s="154" t="s">
        <v>183</v>
      </c>
      <c r="D49" s="165">
        <v>3</v>
      </c>
      <c r="E49" s="165">
        <v>3</v>
      </c>
      <c r="F49" s="165">
        <v>3</v>
      </c>
      <c r="G49" s="165">
        <v>3</v>
      </c>
      <c r="H49" s="165"/>
      <c r="I49" s="165"/>
      <c r="J49" s="165"/>
      <c r="K49" s="165"/>
      <c r="L49" s="165"/>
      <c r="M49" s="165"/>
      <c r="N49" s="165"/>
      <c r="O49" s="165"/>
    </row>
    <row r="50" spans="2:15" ht="15" customHeight="1" x14ac:dyDescent="0.55000000000000004">
      <c r="B50" s="153"/>
      <c r="C50" s="119" t="s">
        <v>178</v>
      </c>
      <c r="D50" s="82">
        <v>7.2</v>
      </c>
      <c r="E50" s="82">
        <v>8</v>
      </c>
      <c r="F50" s="82">
        <v>6.62</v>
      </c>
      <c r="G50" s="82">
        <v>7.36</v>
      </c>
      <c r="H50" s="165"/>
      <c r="I50" s="165"/>
      <c r="J50" s="165"/>
      <c r="K50" s="165"/>
      <c r="L50" s="165"/>
      <c r="M50" s="165"/>
      <c r="N50" s="165"/>
      <c r="O50" s="165"/>
    </row>
    <row r="51" spans="2:15" ht="15" customHeight="1" x14ac:dyDescent="0.55000000000000004">
      <c r="B51" s="153"/>
      <c r="C51" s="119" t="s">
        <v>54</v>
      </c>
      <c r="D51" s="165">
        <v>5</v>
      </c>
      <c r="E51" s="165">
        <v>6</v>
      </c>
      <c r="F51" s="165">
        <v>5</v>
      </c>
      <c r="G51" s="165">
        <v>6</v>
      </c>
      <c r="H51" s="165"/>
      <c r="I51" s="165"/>
      <c r="J51" s="165"/>
      <c r="K51" s="165"/>
      <c r="L51" s="165"/>
      <c r="M51" s="165"/>
      <c r="N51" s="165"/>
      <c r="O51" s="165"/>
    </row>
    <row r="52" spans="2:15" ht="15" customHeight="1" x14ac:dyDescent="0.55000000000000004">
      <c r="B52" s="153"/>
      <c r="C52" s="119" t="s">
        <v>319</v>
      </c>
      <c r="D52" s="165">
        <v>0.5</v>
      </c>
      <c r="E52" s="165">
        <v>0.55000000000000004</v>
      </c>
      <c r="F52" s="165">
        <v>0.5</v>
      </c>
      <c r="G52" s="165">
        <v>0.55000000000000004</v>
      </c>
      <c r="H52" s="165"/>
      <c r="I52" s="165"/>
      <c r="J52" s="165"/>
      <c r="K52" s="165"/>
      <c r="L52" s="165"/>
      <c r="M52" s="165"/>
      <c r="N52" s="165"/>
      <c r="O52" s="165"/>
    </row>
    <row r="53" spans="2:15" ht="15" customHeight="1" x14ac:dyDescent="0.55000000000000004">
      <c r="B53" s="352" t="s">
        <v>459</v>
      </c>
      <c r="C53" s="192" t="s">
        <v>144</v>
      </c>
      <c r="D53" s="84"/>
      <c r="E53" s="84"/>
      <c r="F53" s="258">
        <v>180</v>
      </c>
      <c r="G53" s="258">
        <v>200</v>
      </c>
      <c r="H53" s="189">
        <v>0.2</v>
      </c>
      <c r="I53" s="189">
        <v>0.2</v>
      </c>
      <c r="J53" s="189">
        <v>0</v>
      </c>
      <c r="K53" s="189">
        <v>0</v>
      </c>
      <c r="L53" s="189">
        <v>21.73</v>
      </c>
      <c r="M53" s="189">
        <v>24.14</v>
      </c>
      <c r="N53" s="297">
        <v>57.25</v>
      </c>
      <c r="O53" s="297">
        <v>63.61</v>
      </c>
    </row>
    <row r="54" spans="2:15" ht="15" customHeight="1" x14ac:dyDescent="0.55000000000000004">
      <c r="B54" s="372"/>
      <c r="C54" s="97" t="s">
        <v>16</v>
      </c>
      <c r="D54" s="84">
        <v>8</v>
      </c>
      <c r="E54" s="84">
        <v>9</v>
      </c>
      <c r="F54" s="84">
        <v>7.6</v>
      </c>
      <c r="G54" s="84">
        <v>8.5500000000000007</v>
      </c>
      <c r="H54" s="467"/>
      <c r="I54" s="467"/>
      <c r="J54" s="467"/>
      <c r="K54" s="467"/>
      <c r="L54" s="467"/>
      <c r="M54" s="467"/>
      <c r="N54" s="467"/>
      <c r="O54" s="467"/>
    </row>
    <row r="55" spans="2:15" ht="15" customHeight="1" x14ac:dyDescent="0.55000000000000004">
      <c r="B55" s="372"/>
      <c r="C55" s="97" t="s">
        <v>20</v>
      </c>
      <c r="D55" s="84">
        <v>8</v>
      </c>
      <c r="E55" s="84">
        <v>9</v>
      </c>
      <c r="F55" s="84">
        <v>8</v>
      </c>
      <c r="G55" s="84">
        <v>9</v>
      </c>
      <c r="H55" s="110"/>
      <c r="I55" s="110"/>
      <c r="J55" s="110"/>
      <c r="K55" s="110"/>
      <c r="L55" s="110"/>
      <c r="M55" s="110"/>
      <c r="N55" s="110"/>
      <c r="O55" s="110"/>
    </row>
    <row r="56" spans="2:15" ht="15" customHeight="1" x14ac:dyDescent="0.55000000000000004">
      <c r="B56" s="153"/>
      <c r="C56" s="97" t="s">
        <v>56</v>
      </c>
      <c r="D56" s="84">
        <v>8.6</v>
      </c>
      <c r="E56" s="84">
        <v>13</v>
      </c>
      <c r="F56" s="84">
        <v>8.6</v>
      </c>
      <c r="G56" s="84">
        <v>13</v>
      </c>
      <c r="H56" s="110"/>
      <c r="I56" s="110"/>
      <c r="J56" s="110"/>
      <c r="K56" s="110"/>
      <c r="L56" s="110"/>
      <c r="M56" s="110"/>
      <c r="N56" s="110"/>
      <c r="O56" s="110"/>
    </row>
    <row r="57" spans="2:15" ht="15" customHeight="1" x14ac:dyDescent="0.55000000000000004">
      <c r="B57" s="372"/>
      <c r="C57" s="301" t="s">
        <v>21</v>
      </c>
      <c r="D57" s="82"/>
      <c r="E57" s="82"/>
      <c r="F57" s="266">
        <f>F26+F31+F42+F53</f>
        <v>520</v>
      </c>
      <c r="G57" s="266">
        <f t="shared" ref="G57:O57" si="3">G26+G31+G42+G53</f>
        <v>620</v>
      </c>
      <c r="H57" s="266">
        <f t="shared" si="3"/>
        <v>16.299999999999997</v>
      </c>
      <c r="I57" s="266">
        <f t="shared" si="3"/>
        <v>18.959999999999997</v>
      </c>
      <c r="J57" s="266">
        <f t="shared" si="3"/>
        <v>14.49</v>
      </c>
      <c r="K57" s="266">
        <f t="shared" si="3"/>
        <v>18.89</v>
      </c>
      <c r="L57" s="266">
        <f t="shared" si="3"/>
        <v>31.63</v>
      </c>
      <c r="M57" s="266">
        <f t="shared" si="3"/>
        <v>36.24</v>
      </c>
      <c r="N57" s="266">
        <f t="shared" si="3"/>
        <v>351.55</v>
      </c>
      <c r="O57" s="266">
        <f t="shared" si="3"/>
        <v>431.01</v>
      </c>
    </row>
    <row r="58" spans="2:15" ht="15" customHeight="1" x14ac:dyDescent="0.55000000000000004">
      <c r="B58" s="373"/>
      <c r="C58" s="301" t="s">
        <v>22</v>
      </c>
      <c r="D58" s="266"/>
      <c r="E58" s="266"/>
      <c r="F58" s="266"/>
      <c r="G58" s="320"/>
      <c r="H58" s="165"/>
      <c r="I58" s="165"/>
      <c r="J58" s="165"/>
      <c r="K58" s="165"/>
      <c r="L58" s="165"/>
      <c r="M58" s="165"/>
      <c r="N58" s="165"/>
      <c r="O58" s="165"/>
    </row>
    <row r="59" spans="2:15" ht="15" customHeight="1" x14ac:dyDescent="0.55000000000000004">
      <c r="B59" s="352" t="s">
        <v>376</v>
      </c>
      <c r="C59" s="301" t="s">
        <v>379</v>
      </c>
      <c r="D59" s="266"/>
      <c r="E59" s="266"/>
      <c r="F59" s="156">
        <v>100</v>
      </c>
      <c r="G59" s="156">
        <v>120</v>
      </c>
      <c r="H59" s="231">
        <v>6.35</v>
      </c>
      <c r="I59" s="101">
        <v>7.62</v>
      </c>
      <c r="J59" s="84">
        <v>5.18</v>
      </c>
      <c r="K59" s="101">
        <v>6.22</v>
      </c>
      <c r="L59" s="101">
        <v>6.4</v>
      </c>
      <c r="M59" s="101">
        <v>8.6</v>
      </c>
      <c r="N59" s="101">
        <v>111</v>
      </c>
      <c r="O59" s="101">
        <v>133.19999999999999</v>
      </c>
    </row>
    <row r="60" spans="2:15" ht="15" customHeight="1" x14ac:dyDescent="0.55000000000000004">
      <c r="B60" s="577"/>
      <c r="C60" s="301" t="s">
        <v>440</v>
      </c>
      <c r="D60" s="266"/>
      <c r="E60" s="267"/>
      <c r="F60" s="266">
        <v>140</v>
      </c>
      <c r="G60" s="320">
        <v>180</v>
      </c>
      <c r="H60" s="231">
        <f>H63+H62+H61</f>
        <v>3.67</v>
      </c>
      <c r="I60" s="231">
        <v>5.08</v>
      </c>
      <c r="J60" s="231">
        <f t="shared" ref="J60:N60" si="4">J63+J62+J61</f>
        <v>4.76</v>
      </c>
      <c r="K60" s="231">
        <v>6.59</v>
      </c>
      <c r="L60" s="231">
        <f t="shared" si="4"/>
        <v>33.56</v>
      </c>
      <c r="M60" s="231">
        <v>46.47</v>
      </c>
      <c r="N60" s="231">
        <f t="shared" si="4"/>
        <v>110.69999999999999</v>
      </c>
      <c r="O60" s="231">
        <v>270.27</v>
      </c>
    </row>
    <row r="61" spans="2:15" ht="15" customHeight="1" x14ac:dyDescent="0.55000000000000004">
      <c r="B61" s="364" t="s">
        <v>214</v>
      </c>
      <c r="C61" s="578" t="s">
        <v>55</v>
      </c>
      <c r="D61" s="81"/>
      <c r="E61" s="180"/>
      <c r="F61" s="258">
        <v>50</v>
      </c>
      <c r="G61" s="258">
        <v>60</v>
      </c>
      <c r="H61" s="101">
        <v>2.4</v>
      </c>
      <c r="I61" s="101">
        <v>2.9</v>
      </c>
      <c r="J61" s="101">
        <v>0.6</v>
      </c>
      <c r="K61" s="101">
        <v>0.7</v>
      </c>
      <c r="L61" s="101">
        <v>27.4</v>
      </c>
      <c r="M61" s="101">
        <v>32.4</v>
      </c>
      <c r="N61" s="101">
        <v>75.099999999999994</v>
      </c>
      <c r="O61" s="101">
        <v>90.12</v>
      </c>
    </row>
    <row r="62" spans="2:15" ht="15.75" customHeight="1" x14ac:dyDescent="0.55000000000000004">
      <c r="B62" s="352" t="s">
        <v>500</v>
      </c>
      <c r="C62" s="365" t="s">
        <v>309</v>
      </c>
      <c r="D62" s="412"/>
      <c r="E62" s="412"/>
      <c r="F62" s="468">
        <v>40</v>
      </c>
      <c r="G62" s="468">
        <v>60</v>
      </c>
      <c r="H62" s="101">
        <v>0.3</v>
      </c>
      <c r="I62" s="101">
        <v>0.5</v>
      </c>
      <c r="J62" s="101">
        <v>0</v>
      </c>
      <c r="K62" s="101">
        <v>0.1</v>
      </c>
      <c r="L62" s="101">
        <v>1</v>
      </c>
      <c r="M62" s="101">
        <v>1.5</v>
      </c>
      <c r="N62" s="101">
        <v>5.6</v>
      </c>
      <c r="O62" s="101">
        <v>8.4</v>
      </c>
    </row>
    <row r="63" spans="2:15" ht="15.75" customHeight="1" x14ac:dyDescent="0.55000000000000004">
      <c r="B63" s="352" t="s">
        <v>380</v>
      </c>
      <c r="C63" s="252" t="s">
        <v>457</v>
      </c>
      <c r="D63" s="498"/>
      <c r="E63" s="498"/>
      <c r="F63" s="258">
        <v>50</v>
      </c>
      <c r="G63" s="258">
        <v>60</v>
      </c>
      <c r="H63" s="101">
        <v>0.97</v>
      </c>
      <c r="I63" s="101">
        <v>1.22</v>
      </c>
      <c r="J63" s="101">
        <v>4.16</v>
      </c>
      <c r="K63" s="101">
        <v>5.2</v>
      </c>
      <c r="L63" s="101">
        <v>5.16</v>
      </c>
      <c r="M63" s="101">
        <v>6.45</v>
      </c>
      <c r="N63" s="101">
        <v>30</v>
      </c>
      <c r="O63" s="101">
        <v>77.5</v>
      </c>
    </row>
    <row r="64" spans="2:15" ht="15" customHeight="1" x14ac:dyDescent="0.55000000000000004">
      <c r="B64" s="366"/>
      <c r="C64" s="116" t="s">
        <v>54</v>
      </c>
      <c r="D64" s="84">
        <v>5</v>
      </c>
      <c r="E64" s="84">
        <v>6</v>
      </c>
      <c r="F64" s="84">
        <v>5</v>
      </c>
      <c r="G64" s="84">
        <v>6</v>
      </c>
      <c r="H64" s="101"/>
      <c r="I64" s="101"/>
      <c r="J64" s="101"/>
      <c r="K64" s="101"/>
      <c r="L64" s="101"/>
      <c r="M64" s="101"/>
      <c r="N64" s="101"/>
      <c r="O64" s="101"/>
    </row>
    <row r="65" spans="2:15" ht="15" customHeight="1" x14ac:dyDescent="0.55000000000000004">
      <c r="B65" s="153"/>
      <c r="C65" s="120" t="s">
        <v>40</v>
      </c>
      <c r="D65" s="84">
        <v>15</v>
      </c>
      <c r="E65" s="84">
        <v>18</v>
      </c>
      <c r="F65" s="84">
        <v>15</v>
      </c>
      <c r="G65" s="84">
        <v>18</v>
      </c>
      <c r="H65" s="101"/>
      <c r="I65" s="101"/>
      <c r="J65" s="101"/>
      <c r="K65" s="100"/>
      <c r="L65" s="84"/>
      <c r="M65" s="84"/>
      <c r="N65" s="37"/>
      <c r="O65" s="37"/>
    </row>
    <row r="66" spans="2:15" ht="15" customHeight="1" x14ac:dyDescent="0.55000000000000004">
      <c r="B66" s="153"/>
      <c r="C66" s="119" t="s">
        <v>202</v>
      </c>
      <c r="D66" s="179">
        <v>110</v>
      </c>
      <c r="E66" s="459">
        <v>125</v>
      </c>
      <c r="F66" s="650">
        <v>91.3</v>
      </c>
      <c r="G66" s="650">
        <v>103.75</v>
      </c>
      <c r="H66" s="101"/>
      <c r="I66" s="101"/>
      <c r="J66" s="101"/>
      <c r="K66" s="97"/>
      <c r="L66" s="84"/>
      <c r="M66" s="84"/>
      <c r="N66" s="37"/>
      <c r="O66" s="37"/>
    </row>
    <row r="67" spans="2:15" ht="15" customHeight="1" x14ac:dyDescent="0.55000000000000004">
      <c r="B67" s="153"/>
      <c r="C67" s="119" t="s">
        <v>204</v>
      </c>
      <c r="D67" s="179">
        <v>132</v>
      </c>
      <c r="E67" s="459">
        <v>150</v>
      </c>
      <c r="F67" s="651"/>
      <c r="G67" s="651"/>
      <c r="H67" s="101"/>
      <c r="I67" s="101"/>
      <c r="J67" s="101"/>
      <c r="K67" s="242"/>
      <c r="L67" s="101"/>
      <c r="M67" s="101"/>
      <c r="N67" s="37"/>
      <c r="O67" s="37"/>
    </row>
    <row r="68" spans="2:15" ht="15" customHeight="1" x14ac:dyDescent="0.55000000000000004">
      <c r="B68" s="153"/>
      <c r="C68" s="119" t="s">
        <v>203</v>
      </c>
      <c r="D68" s="179">
        <v>154</v>
      </c>
      <c r="E68" s="459">
        <v>175</v>
      </c>
      <c r="F68" s="652"/>
      <c r="G68" s="652"/>
      <c r="H68" s="101"/>
      <c r="I68" s="101"/>
      <c r="J68" s="101"/>
      <c r="K68" s="120"/>
      <c r="L68" s="101"/>
      <c r="M68" s="101"/>
      <c r="N68" s="37"/>
      <c r="O68" s="37"/>
    </row>
    <row r="69" spans="2:15" ht="15" customHeight="1" x14ac:dyDescent="0.55000000000000004">
      <c r="B69" s="153"/>
      <c r="C69" s="119" t="s">
        <v>183</v>
      </c>
      <c r="D69" s="84">
        <v>3</v>
      </c>
      <c r="E69" s="84">
        <v>3</v>
      </c>
      <c r="F69" s="84">
        <v>3</v>
      </c>
      <c r="G69" s="84">
        <v>3</v>
      </c>
      <c r="H69" s="101"/>
      <c r="I69" s="101"/>
      <c r="J69" s="101"/>
      <c r="K69" s="120"/>
      <c r="L69" s="101"/>
      <c r="M69" s="101"/>
      <c r="N69" s="37"/>
      <c r="O69" s="37"/>
    </row>
    <row r="70" spans="2:15" ht="15" customHeight="1" x14ac:dyDescent="0.55000000000000004">
      <c r="B70" s="153"/>
      <c r="C70" s="116" t="s">
        <v>11</v>
      </c>
      <c r="D70" s="84">
        <v>3</v>
      </c>
      <c r="E70" s="84">
        <v>4</v>
      </c>
      <c r="F70" s="84">
        <v>3</v>
      </c>
      <c r="G70" s="84">
        <v>4</v>
      </c>
      <c r="H70" s="101"/>
      <c r="I70" s="101"/>
      <c r="J70" s="101"/>
      <c r="K70" s="101"/>
      <c r="L70" s="101"/>
      <c r="M70" s="101"/>
      <c r="N70" s="101"/>
      <c r="O70" s="101"/>
    </row>
    <row r="71" spans="2:15" ht="15" customHeight="1" x14ac:dyDescent="0.55000000000000004">
      <c r="B71" s="153"/>
      <c r="C71" s="119" t="s">
        <v>179</v>
      </c>
      <c r="D71" s="182">
        <v>6.72</v>
      </c>
      <c r="E71" s="182">
        <v>7.6</v>
      </c>
      <c r="F71" s="37">
        <v>4.97</v>
      </c>
      <c r="G71" s="37">
        <v>5.6</v>
      </c>
      <c r="H71" s="101"/>
      <c r="I71" s="101"/>
      <c r="J71" s="101"/>
      <c r="K71" s="101"/>
      <c r="L71" s="101"/>
      <c r="M71" s="101"/>
      <c r="N71" s="101"/>
      <c r="O71" s="101"/>
    </row>
    <row r="72" spans="2:15" ht="15" customHeight="1" x14ac:dyDescent="0.55000000000000004">
      <c r="B72" s="153"/>
      <c r="C72" s="119" t="s">
        <v>27</v>
      </c>
      <c r="D72" s="182">
        <v>3.5</v>
      </c>
      <c r="E72" s="182">
        <v>3.5</v>
      </c>
      <c r="F72" s="182">
        <v>3.5</v>
      </c>
      <c r="G72" s="182">
        <v>3.5</v>
      </c>
      <c r="H72" s="101"/>
      <c r="I72" s="101"/>
      <c r="J72" s="101"/>
      <c r="K72" s="101"/>
      <c r="L72" s="101"/>
      <c r="M72" s="101"/>
      <c r="N72" s="101"/>
      <c r="O72" s="101"/>
    </row>
    <row r="73" spans="2:15" ht="15" customHeight="1" x14ac:dyDescent="0.55000000000000004">
      <c r="B73" s="153"/>
      <c r="C73" s="97" t="s">
        <v>48</v>
      </c>
      <c r="D73" s="182">
        <v>7</v>
      </c>
      <c r="E73" s="182">
        <v>7</v>
      </c>
      <c r="F73" s="37">
        <v>5.88</v>
      </c>
      <c r="G73" s="37">
        <v>5.88</v>
      </c>
      <c r="H73" s="101"/>
      <c r="I73" s="101"/>
      <c r="J73" s="101"/>
      <c r="K73" s="101"/>
      <c r="L73" s="101"/>
      <c r="M73" s="101"/>
      <c r="N73" s="101"/>
      <c r="O73" s="101"/>
    </row>
    <row r="74" spans="2:15" ht="15" customHeight="1" x14ac:dyDescent="0.55000000000000004">
      <c r="B74" s="153"/>
      <c r="C74" s="120" t="s">
        <v>31</v>
      </c>
      <c r="D74" s="84">
        <v>20</v>
      </c>
      <c r="E74" s="84">
        <v>23</v>
      </c>
      <c r="F74" s="84">
        <v>20</v>
      </c>
      <c r="G74" s="84">
        <v>23</v>
      </c>
      <c r="H74" s="101"/>
      <c r="I74" s="101"/>
      <c r="J74" s="101"/>
      <c r="K74" s="101"/>
      <c r="L74" s="101"/>
      <c r="M74" s="101"/>
      <c r="N74" s="101"/>
      <c r="O74" s="101"/>
    </row>
    <row r="75" spans="2:15" ht="15" customHeight="1" x14ac:dyDescent="0.55000000000000004">
      <c r="B75" s="153"/>
      <c r="C75" s="116" t="s">
        <v>11</v>
      </c>
      <c r="D75" s="84">
        <v>3</v>
      </c>
      <c r="E75" s="85">
        <v>4</v>
      </c>
      <c r="F75" s="84">
        <v>3</v>
      </c>
      <c r="G75" s="84">
        <v>4</v>
      </c>
      <c r="H75" s="101"/>
      <c r="I75" s="101"/>
      <c r="J75" s="101"/>
      <c r="K75" s="101"/>
      <c r="L75" s="101"/>
      <c r="M75" s="101"/>
      <c r="N75" s="101"/>
      <c r="O75" s="101"/>
    </row>
    <row r="76" spans="2:15" ht="15" customHeight="1" x14ac:dyDescent="0.55000000000000004">
      <c r="B76" s="153"/>
      <c r="C76" s="88" t="s">
        <v>309</v>
      </c>
      <c r="D76" s="182">
        <v>48</v>
      </c>
      <c r="E76" s="182">
        <v>71</v>
      </c>
      <c r="F76" s="37">
        <v>40</v>
      </c>
      <c r="G76" s="37">
        <v>60</v>
      </c>
      <c r="H76" s="101"/>
      <c r="I76" s="101"/>
      <c r="J76" s="101"/>
      <c r="K76" s="101"/>
      <c r="L76" s="101"/>
      <c r="M76" s="101"/>
      <c r="N76" s="101"/>
      <c r="O76" s="101"/>
    </row>
    <row r="77" spans="2:15" ht="15" customHeight="1" x14ac:dyDescent="0.55000000000000004">
      <c r="B77" s="153"/>
      <c r="C77" s="116" t="s">
        <v>426</v>
      </c>
      <c r="D77" s="82">
        <v>7.2</v>
      </c>
      <c r="E77" s="82">
        <v>8</v>
      </c>
      <c r="F77" s="82">
        <v>6.62</v>
      </c>
      <c r="G77" s="82">
        <v>7.36</v>
      </c>
      <c r="H77" s="101"/>
      <c r="I77" s="101"/>
      <c r="J77" s="101"/>
      <c r="K77" s="101"/>
      <c r="L77" s="101"/>
      <c r="M77" s="101"/>
      <c r="N77" s="101"/>
      <c r="O77" s="101"/>
    </row>
    <row r="78" spans="2:15" ht="15" customHeight="1" x14ac:dyDescent="0.55000000000000004">
      <c r="B78" s="153"/>
      <c r="C78" s="116" t="s">
        <v>59</v>
      </c>
      <c r="D78" s="82">
        <v>1</v>
      </c>
      <c r="E78" s="89">
        <v>1.2</v>
      </c>
      <c r="F78" s="194">
        <v>0.9</v>
      </c>
      <c r="G78" s="195">
        <v>1.08</v>
      </c>
      <c r="H78" s="101"/>
      <c r="I78" s="101"/>
      <c r="J78" s="101"/>
      <c r="K78" s="101"/>
      <c r="L78" s="101"/>
      <c r="M78" s="101"/>
      <c r="N78" s="101"/>
      <c r="O78" s="101"/>
    </row>
    <row r="79" spans="2:15" ht="15" customHeight="1" x14ac:dyDescent="0.55000000000000004">
      <c r="B79" s="153"/>
      <c r="C79" s="116" t="s">
        <v>425</v>
      </c>
      <c r="D79" s="84">
        <v>0.02</v>
      </c>
      <c r="E79" s="84">
        <v>0.03</v>
      </c>
      <c r="F79" s="84">
        <v>0.02</v>
      </c>
      <c r="G79" s="84">
        <v>0.03</v>
      </c>
      <c r="H79" s="101"/>
      <c r="I79" s="101"/>
      <c r="J79" s="101"/>
      <c r="K79" s="101"/>
      <c r="L79" s="101"/>
      <c r="M79" s="101"/>
      <c r="N79" s="101"/>
      <c r="O79" s="101"/>
    </row>
    <row r="80" spans="2:15" ht="15" customHeight="1" x14ac:dyDescent="0.55000000000000004">
      <c r="B80" s="153"/>
      <c r="C80" s="119" t="s">
        <v>184</v>
      </c>
      <c r="D80" s="37">
        <v>29.25</v>
      </c>
      <c r="E80" s="37">
        <v>33.75</v>
      </c>
      <c r="F80" s="37">
        <v>26.91</v>
      </c>
      <c r="G80" s="37">
        <v>31.05</v>
      </c>
      <c r="H80" s="101"/>
      <c r="I80" s="101"/>
      <c r="J80" s="101"/>
      <c r="K80" s="101"/>
      <c r="L80" s="101"/>
      <c r="M80" s="101"/>
      <c r="N80" s="101"/>
      <c r="O80" s="101"/>
    </row>
    <row r="81" spans="2:15" ht="15" customHeight="1" x14ac:dyDescent="0.55000000000000004">
      <c r="B81" s="153"/>
      <c r="C81" s="100" t="s">
        <v>423</v>
      </c>
      <c r="D81" s="84">
        <v>15</v>
      </c>
      <c r="E81" s="84">
        <v>16</v>
      </c>
      <c r="F81" s="37">
        <v>9</v>
      </c>
      <c r="G81" s="37">
        <v>13.44</v>
      </c>
      <c r="H81" s="101"/>
      <c r="I81" s="101"/>
      <c r="J81" s="101"/>
      <c r="K81" s="101"/>
      <c r="L81" s="101"/>
      <c r="M81" s="101"/>
      <c r="N81" s="101"/>
      <c r="O81" s="101"/>
    </row>
    <row r="82" spans="2:15" ht="15" customHeight="1" x14ac:dyDescent="0.55000000000000004">
      <c r="B82" s="153"/>
      <c r="C82" s="97" t="s">
        <v>181</v>
      </c>
      <c r="D82" s="84">
        <v>47.2</v>
      </c>
      <c r="E82" s="84">
        <v>52.84</v>
      </c>
      <c r="F82" s="37">
        <v>37.29</v>
      </c>
      <c r="G82" s="37">
        <v>41.74</v>
      </c>
      <c r="H82" s="101"/>
      <c r="I82" s="101"/>
      <c r="J82" s="101"/>
      <c r="K82" s="101"/>
      <c r="L82" s="101"/>
      <c r="M82" s="101"/>
      <c r="N82" s="101"/>
      <c r="O82" s="101"/>
    </row>
    <row r="83" spans="2:15" ht="15" customHeight="1" x14ac:dyDescent="0.55000000000000004">
      <c r="B83" s="153"/>
      <c r="C83" s="242" t="s">
        <v>274</v>
      </c>
      <c r="D83" s="101">
        <v>4</v>
      </c>
      <c r="E83" s="101">
        <v>4</v>
      </c>
      <c r="F83" s="37">
        <v>3.6</v>
      </c>
      <c r="G83" s="37">
        <v>3.6</v>
      </c>
      <c r="H83" s="101"/>
      <c r="I83" s="101"/>
      <c r="J83" s="101"/>
      <c r="K83" s="101"/>
      <c r="L83" s="101"/>
      <c r="M83" s="101"/>
      <c r="N83" s="101"/>
      <c r="O83" s="101"/>
    </row>
    <row r="84" spans="2:15" ht="15" customHeight="1" x14ac:dyDescent="0.55000000000000004">
      <c r="B84" s="153"/>
      <c r="C84" s="120" t="s">
        <v>183</v>
      </c>
      <c r="D84" s="101">
        <v>1</v>
      </c>
      <c r="E84" s="101">
        <v>2</v>
      </c>
      <c r="F84" s="37">
        <v>1</v>
      </c>
      <c r="G84" s="37">
        <v>2</v>
      </c>
      <c r="H84" s="101"/>
      <c r="I84" s="101"/>
      <c r="J84" s="101"/>
      <c r="K84" s="101"/>
      <c r="L84" s="101"/>
      <c r="M84" s="101"/>
      <c r="N84" s="101"/>
      <c r="O84" s="101"/>
    </row>
    <row r="85" spans="2:15" ht="15" customHeight="1" thickBot="1" x14ac:dyDescent="0.6">
      <c r="B85" s="153"/>
      <c r="C85" s="120" t="s">
        <v>20</v>
      </c>
      <c r="D85" s="101">
        <v>0.5</v>
      </c>
      <c r="E85" s="101">
        <v>0.55000000000000004</v>
      </c>
      <c r="F85" s="37">
        <v>0.5</v>
      </c>
      <c r="G85" s="37">
        <v>0.55000000000000004</v>
      </c>
      <c r="H85" s="101"/>
      <c r="I85" s="101"/>
      <c r="J85" s="101"/>
      <c r="K85" s="101"/>
      <c r="L85" s="101"/>
      <c r="M85" s="101"/>
      <c r="N85" s="101"/>
      <c r="O85" s="101"/>
    </row>
    <row r="86" spans="2:15" ht="15" customHeight="1" thickBot="1" x14ac:dyDescent="0.6">
      <c r="B86" s="353" t="s">
        <v>351</v>
      </c>
      <c r="C86" s="296" t="s">
        <v>192</v>
      </c>
      <c r="D86" s="262"/>
      <c r="E86" s="262"/>
      <c r="F86" s="262">
        <v>180</v>
      </c>
      <c r="G86" s="262">
        <v>200</v>
      </c>
      <c r="H86" s="218">
        <v>0.1</v>
      </c>
      <c r="I86" s="218">
        <v>0.1</v>
      </c>
      <c r="J86" s="218">
        <v>0</v>
      </c>
      <c r="K86" s="218">
        <v>0</v>
      </c>
      <c r="L86" s="295">
        <v>27.72</v>
      </c>
      <c r="M86" s="218">
        <v>30.8</v>
      </c>
      <c r="N86" s="218">
        <v>77.400000000000006</v>
      </c>
      <c r="O86" s="218">
        <v>86</v>
      </c>
    </row>
    <row r="87" spans="2:15" ht="15" customHeight="1" x14ac:dyDescent="0.55000000000000004">
      <c r="B87" s="353"/>
      <c r="C87" s="97" t="s">
        <v>193</v>
      </c>
      <c r="D87" s="37">
        <v>11.97</v>
      </c>
      <c r="E87" s="37">
        <v>13.37</v>
      </c>
      <c r="F87" s="313">
        <v>9.34</v>
      </c>
      <c r="G87" s="313">
        <v>10.43</v>
      </c>
      <c r="H87" s="189"/>
      <c r="I87" s="189"/>
      <c r="J87" s="189"/>
      <c r="K87" s="189"/>
      <c r="L87" s="189"/>
      <c r="M87" s="189"/>
      <c r="N87" s="189"/>
      <c r="O87" s="189"/>
    </row>
    <row r="88" spans="2:15" ht="15" customHeight="1" x14ac:dyDescent="0.55000000000000004">
      <c r="B88" s="353"/>
      <c r="C88" s="102" t="s">
        <v>20</v>
      </c>
      <c r="D88" s="37">
        <v>8</v>
      </c>
      <c r="E88" s="37">
        <v>0</v>
      </c>
      <c r="F88" s="37">
        <v>8</v>
      </c>
      <c r="G88" s="37">
        <v>0</v>
      </c>
      <c r="H88" s="189"/>
      <c r="I88" s="189"/>
      <c r="J88" s="189"/>
      <c r="K88" s="189"/>
      <c r="L88" s="189"/>
      <c r="M88" s="189"/>
      <c r="N88" s="189"/>
      <c r="O88" s="189"/>
    </row>
    <row r="89" spans="2:15" ht="15" customHeight="1" x14ac:dyDescent="0.55000000000000004">
      <c r="B89" s="351" t="s">
        <v>353</v>
      </c>
      <c r="C89" s="365" t="s">
        <v>206</v>
      </c>
      <c r="D89" s="262">
        <v>189</v>
      </c>
      <c r="E89" s="262">
        <v>195.5</v>
      </c>
      <c r="F89" s="262">
        <v>189</v>
      </c>
      <c r="G89" s="262">
        <v>195.5</v>
      </c>
      <c r="H89" s="259">
        <f>(H90+H91+H92+H93)/4</f>
        <v>1.45</v>
      </c>
      <c r="I89" s="259">
        <f t="shared" ref="I89:O89" si="5">(I90+I91+I92+I93)/4</f>
        <v>1.5249999999999999</v>
      </c>
      <c r="J89" s="259">
        <f t="shared" si="5"/>
        <v>0.57499999999999996</v>
      </c>
      <c r="K89" s="259">
        <f t="shared" si="5"/>
        <v>0.60000000000000009</v>
      </c>
      <c r="L89" s="259">
        <f t="shared" si="5"/>
        <v>22.35</v>
      </c>
      <c r="M89" s="259">
        <f t="shared" si="5"/>
        <v>23.6</v>
      </c>
      <c r="N89" s="259">
        <f t="shared" si="5"/>
        <v>104.4</v>
      </c>
      <c r="O89" s="259">
        <f t="shared" si="5"/>
        <v>110.2</v>
      </c>
    </row>
    <row r="90" spans="2:15" ht="15" customHeight="1" x14ac:dyDescent="0.55000000000000004">
      <c r="B90" s="381"/>
      <c r="C90" s="365" t="s">
        <v>460</v>
      </c>
      <c r="D90" s="262">
        <v>189</v>
      </c>
      <c r="E90" s="262">
        <v>195.5</v>
      </c>
      <c r="F90" s="262">
        <v>189</v>
      </c>
      <c r="G90" s="262">
        <v>195.5</v>
      </c>
      <c r="H90" s="259">
        <v>1.6</v>
      </c>
      <c r="I90" s="259">
        <v>1.7</v>
      </c>
      <c r="J90" s="259">
        <v>0.4</v>
      </c>
      <c r="K90" s="259">
        <v>0.4</v>
      </c>
      <c r="L90" s="321">
        <v>14.6</v>
      </c>
      <c r="M90" s="259">
        <v>15.4</v>
      </c>
      <c r="N90" s="320">
        <v>77.400000000000006</v>
      </c>
      <c r="O90" s="320">
        <v>81.7</v>
      </c>
    </row>
    <row r="91" spans="2:15" ht="15" customHeight="1" x14ac:dyDescent="0.55000000000000004">
      <c r="B91" s="381"/>
      <c r="C91" s="365" t="s">
        <v>461</v>
      </c>
      <c r="D91" s="262">
        <v>189</v>
      </c>
      <c r="E91" s="262">
        <v>195.5</v>
      </c>
      <c r="F91" s="262">
        <v>189</v>
      </c>
      <c r="G91" s="262">
        <v>195.5</v>
      </c>
      <c r="H91" s="259">
        <v>2</v>
      </c>
      <c r="I91" s="259">
        <v>2.1</v>
      </c>
      <c r="J91" s="259">
        <v>0.6</v>
      </c>
      <c r="K91" s="259">
        <v>0.6</v>
      </c>
      <c r="L91" s="321">
        <v>36.4</v>
      </c>
      <c r="M91" s="259">
        <v>38.5</v>
      </c>
      <c r="N91" s="320">
        <v>160.19999999999999</v>
      </c>
      <c r="O91" s="320">
        <v>169.1</v>
      </c>
    </row>
    <row r="92" spans="2:15" ht="15" customHeight="1" x14ac:dyDescent="0.55000000000000004">
      <c r="B92" s="381"/>
      <c r="C92" s="365" t="s">
        <v>462</v>
      </c>
      <c r="D92" s="262">
        <v>189</v>
      </c>
      <c r="E92" s="262">
        <v>195.5</v>
      </c>
      <c r="F92" s="262">
        <v>189</v>
      </c>
      <c r="G92" s="262">
        <v>195.5</v>
      </c>
      <c r="H92" s="259">
        <v>1.5</v>
      </c>
      <c r="I92" s="259">
        <v>1.5</v>
      </c>
      <c r="J92" s="259">
        <v>0.6</v>
      </c>
      <c r="K92" s="259">
        <v>0.6</v>
      </c>
      <c r="L92" s="321">
        <v>20.8</v>
      </c>
      <c r="M92" s="259">
        <v>21.9</v>
      </c>
      <c r="N92" s="320">
        <v>95.4</v>
      </c>
      <c r="O92" s="320">
        <v>100.7</v>
      </c>
    </row>
    <row r="93" spans="2:15" ht="15" customHeight="1" x14ac:dyDescent="0.55000000000000004">
      <c r="B93" s="381"/>
      <c r="C93" s="365" t="s">
        <v>463</v>
      </c>
      <c r="D93" s="262">
        <v>189</v>
      </c>
      <c r="E93" s="262">
        <v>195.5</v>
      </c>
      <c r="F93" s="262">
        <v>189</v>
      </c>
      <c r="G93" s="262">
        <v>195.5</v>
      </c>
      <c r="H93" s="259">
        <v>0.7</v>
      </c>
      <c r="I93" s="259">
        <v>0.8</v>
      </c>
      <c r="J93" s="259">
        <v>0.7</v>
      </c>
      <c r="K93" s="259">
        <v>0.8</v>
      </c>
      <c r="L93" s="321">
        <v>17.600000000000001</v>
      </c>
      <c r="M93" s="259">
        <v>18.600000000000001</v>
      </c>
      <c r="N93" s="320">
        <v>84.6</v>
      </c>
      <c r="O93" s="320">
        <v>89.3</v>
      </c>
    </row>
    <row r="94" spans="2:15" ht="15" customHeight="1" x14ac:dyDescent="0.55000000000000004">
      <c r="B94" s="372"/>
      <c r="C94" s="192" t="s">
        <v>21</v>
      </c>
      <c r="D94" s="37"/>
      <c r="E94" s="37"/>
      <c r="F94" s="262">
        <f>F86+F60+F59+F89</f>
        <v>609</v>
      </c>
      <c r="G94" s="262">
        <f t="shared" ref="G94:O94" si="6">G86+G60+G59+G89</f>
        <v>695.5</v>
      </c>
      <c r="H94" s="262">
        <f t="shared" si="6"/>
        <v>11.569999999999999</v>
      </c>
      <c r="I94" s="262">
        <f t="shared" si="6"/>
        <v>14.325000000000001</v>
      </c>
      <c r="J94" s="262">
        <f t="shared" si="6"/>
        <v>10.514999999999999</v>
      </c>
      <c r="K94" s="262">
        <f t="shared" si="6"/>
        <v>13.409999999999998</v>
      </c>
      <c r="L94" s="262">
        <f t="shared" si="6"/>
        <v>90.03</v>
      </c>
      <c r="M94" s="262">
        <f t="shared" si="6"/>
        <v>109.47</v>
      </c>
      <c r="N94" s="262">
        <f t="shared" si="6"/>
        <v>403.5</v>
      </c>
      <c r="O94" s="262">
        <f t="shared" si="6"/>
        <v>599.66999999999996</v>
      </c>
    </row>
    <row r="95" spans="2:15" ht="15" customHeight="1" x14ac:dyDescent="0.55000000000000004">
      <c r="B95" s="153"/>
      <c r="C95" s="301" t="s">
        <v>26</v>
      </c>
      <c r="D95" s="82"/>
      <c r="E95" s="82"/>
      <c r="F95" s="82"/>
      <c r="G95" s="165"/>
      <c r="H95" s="165"/>
      <c r="I95" s="165"/>
      <c r="J95" s="165"/>
      <c r="K95" s="165"/>
      <c r="L95" s="165"/>
      <c r="M95" s="165"/>
      <c r="N95" s="165"/>
      <c r="O95" s="165"/>
    </row>
    <row r="96" spans="2:15" ht="15" customHeight="1" x14ac:dyDescent="0.55000000000000004">
      <c r="B96" s="632" t="s">
        <v>353</v>
      </c>
      <c r="C96" s="192" t="s">
        <v>27</v>
      </c>
      <c r="D96" s="84">
        <v>23</v>
      </c>
      <c r="E96" s="84">
        <v>23</v>
      </c>
      <c r="F96" s="292">
        <v>23</v>
      </c>
      <c r="G96" s="292">
        <v>23</v>
      </c>
      <c r="H96" s="110">
        <v>1.56</v>
      </c>
      <c r="I96" s="110">
        <v>1.56</v>
      </c>
      <c r="J96" s="110">
        <v>0.19</v>
      </c>
      <c r="K96" s="110">
        <v>0.19</v>
      </c>
      <c r="L96" s="110">
        <v>11.59</v>
      </c>
      <c r="M96" s="110">
        <v>11.59</v>
      </c>
      <c r="N96" s="110">
        <v>54.38</v>
      </c>
      <c r="O96" s="110">
        <v>54.38</v>
      </c>
    </row>
    <row r="97" spans="2:16" ht="15" customHeight="1" x14ac:dyDescent="0.55000000000000004">
      <c r="B97" s="634"/>
      <c r="C97" s="192" t="s">
        <v>28</v>
      </c>
      <c r="D97" s="84">
        <v>40</v>
      </c>
      <c r="E97" s="84">
        <v>50</v>
      </c>
      <c r="F97" s="258">
        <v>40</v>
      </c>
      <c r="G97" s="258">
        <v>50</v>
      </c>
      <c r="H97" s="110">
        <v>2.2200000000000002</v>
      </c>
      <c r="I97" s="110">
        <v>2.78</v>
      </c>
      <c r="J97" s="110">
        <v>0.45</v>
      </c>
      <c r="K97" s="110">
        <v>0.56000000000000005</v>
      </c>
      <c r="L97" s="110">
        <v>19.68</v>
      </c>
      <c r="M97" s="110">
        <v>24.6</v>
      </c>
      <c r="N97" s="110">
        <v>91.66</v>
      </c>
      <c r="O97" s="110">
        <v>114.58</v>
      </c>
    </row>
    <row r="98" spans="2:16" ht="15" customHeight="1" x14ac:dyDescent="0.55000000000000004">
      <c r="B98" s="635"/>
      <c r="C98" s="192" t="s">
        <v>29</v>
      </c>
      <c r="D98" s="179">
        <v>3</v>
      </c>
      <c r="E98" s="179">
        <v>3</v>
      </c>
      <c r="F98" s="292">
        <v>3</v>
      </c>
      <c r="G98" s="292">
        <v>3</v>
      </c>
      <c r="H98" s="110"/>
      <c r="I98" s="110"/>
      <c r="J98" s="110"/>
      <c r="K98" s="110"/>
      <c r="L98" s="110"/>
      <c r="M98" s="110"/>
      <c r="N98" s="110"/>
      <c r="O98" s="110"/>
    </row>
    <row r="99" spans="2:16" ht="15" customHeight="1" x14ac:dyDescent="0.55000000000000004">
      <c r="B99" s="382"/>
      <c r="C99" s="192" t="s">
        <v>21</v>
      </c>
      <c r="D99" s="84"/>
      <c r="E99" s="84"/>
      <c r="F99" s="292">
        <f>F96+F97+F98</f>
        <v>66</v>
      </c>
      <c r="G99" s="292">
        <f>G96+G97+G98</f>
        <v>76</v>
      </c>
      <c r="H99" s="263">
        <f>H96+H97</f>
        <v>3.7800000000000002</v>
      </c>
      <c r="I99" s="263">
        <f t="shared" ref="I99:O99" si="7">I96+I97</f>
        <v>4.34</v>
      </c>
      <c r="J99" s="263">
        <f t="shared" si="7"/>
        <v>0.64</v>
      </c>
      <c r="K99" s="263">
        <f t="shared" si="7"/>
        <v>0.75</v>
      </c>
      <c r="L99" s="263">
        <f t="shared" si="7"/>
        <v>31.27</v>
      </c>
      <c r="M99" s="263">
        <f t="shared" si="7"/>
        <v>36.19</v>
      </c>
      <c r="N99" s="263">
        <f t="shared" si="7"/>
        <v>146.04</v>
      </c>
      <c r="O99" s="263">
        <f t="shared" si="7"/>
        <v>168.96</v>
      </c>
    </row>
    <row r="100" spans="2:16" ht="15" customHeight="1" x14ac:dyDescent="0.55000000000000004">
      <c r="B100" s="153"/>
      <c r="C100" s="301" t="s">
        <v>30</v>
      </c>
      <c r="D100" s="82"/>
      <c r="E100" s="82"/>
      <c r="F100" s="320">
        <f>F99+F94+F57+F18+F24</f>
        <v>1765</v>
      </c>
      <c r="G100" s="320">
        <f t="shared" ref="G100:O100" si="8">G99+G94+G57+G18+G24</f>
        <v>2034.5</v>
      </c>
      <c r="H100" s="320">
        <f t="shared" si="8"/>
        <v>43.056666666666665</v>
      </c>
      <c r="I100" s="320">
        <f t="shared" si="8"/>
        <v>51.671666666666674</v>
      </c>
      <c r="J100" s="320">
        <f t="shared" si="8"/>
        <v>45.698333333333331</v>
      </c>
      <c r="K100" s="320">
        <f t="shared" si="8"/>
        <v>60.923333333333332</v>
      </c>
      <c r="L100" s="320">
        <f t="shared" si="8"/>
        <v>212.69666666666669</v>
      </c>
      <c r="M100" s="320">
        <f t="shared" si="8"/>
        <v>252.26666666666668</v>
      </c>
      <c r="N100" s="320">
        <f t="shared" si="8"/>
        <v>1419.6566666666665</v>
      </c>
      <c r="O100" s="320">
        <f t="shared" si="8"/>
        <v>1820.1066666666666</v>
      </c>
      <c r="P100" s="52"/>
    </row>
    <row r="101" spans="2:16" ht="16.5" customHeight="1" x14ac:dyDescent="0.55000000000000004">
      <c r="B101" s="355"/>
      <c r="C101" s="670" t="s">
        <v>396</v>
      </c>
      <c r="D101" s="670"/>
      <c r="E101" s="670"/>
      <c r="F101" s="670"/>
      <c r="G101" s="671"/>
      <c r="H101" s="156">
        <v>42</v>
      </c>
      <c r="I101" s="156">
        <v>54</v>
      </c>
      <c r="J101" s="156">
        <v>47</v>
      </c>
      <c r="K101" s="156">
        <v>60</v>
      </c>
      <c r="L101" s="156">
        <v>203</v>
      </c>
      <c r="M101" s="156">
        <v>261</v>
      </c>
      <c r="N101" s="156">
        <v>1400</v>
      </c>
      <c r="O101" s="156">
        <v>1800</v>
      </c>
    </row>
    <row r="102" spans="2:16" ht="18.75" customHeight="1" x14ac:dyDescent="0.55000000000000004">
      <c r="B102" s="383"/>
      <c r="C102" s="324" t="s">
        <v>177</v>
      </c>
      <c r="D102" s="324"/>
      <c r="E102" s="324"/>
      <c r="F102" s="324"/>
      <c r="G102" s="325"/>
      <c r="H102" s="326">
        <f>H100*100/H101</f>
        <v>102.515873015873</v>
      </c>
      <c r="I102" s="326">
        <f t="shared" ref="I102:O102" si="9">I100*100/I101</f>
        <v>95.688271604938279</v>
      </c>
      <c r="J102" s="326">
        <f t="shared" si="9"/>
        <v>97.230496453900699</v>
      </c>
      <c r="K102" s="326">
        <f t="shared" si="9"/>
        <v>101.53888888888888</v>
      </c>
      <c r="L102" s="326">
        <f t="shared" si="9"/>
        <v>104.77668308702792</v>
      </c>
      <c r="M102" s="326">
        <f t="shared" si="9"/>
        <v>96.65389527458494</v>
      </c>
      <c r="N102" s="326">
        <f t="shared" si="9"/>
        <v>101.40404761904762</v>
      </c>
      <c r="O102" s="326">
        <f t="shared" si="9"/>
        <v>101.11703703703704</v>
      </c>
    </row>
    <row r="103" spans="2:16" ht="16.5" customHeight="1" x14ac:dyDescent="0.55000000000000004">
      <c r="B103" s="383"/>
      <c r="C103" s="672" t="s">
        <v>384</v>
      </c>
      <c r="D103" s="672"/>
      <c r="E103" s="672"/>
      <c r="F103" s="672"/>
      <c r="G103" s="673"/>
      <c r="H103" s="311">
        <f>H102-100</f>
        <v>2.5158730158729981</v>
      </c>
      <c r="I103" s="311">
        <f t="shared" ref="I103:O103" si="10">I102-100</f>
        <v>-4.3117283950617207</v>
      </c>
      <c r="J103" s="311">
        <f t="shared" si="10"/>
        <v>-2.7695035460993012</v>
      </c>
      <c r="K103" s="311">
        <f t="shared" si="10"/>
        <v>1.5388888888888772</v>
      </c>
      <c r="L103" s="311">
        <f t="shared" si="10"/>
        <v>4.7766830870279193</v>
      </c>
      <c r="M103" s="311">
        <f t="shared" si="10"/>
        <v>-3.34610472541506</v>
      </c>
      <c r="N103" s="311">
        <f t="shared" si="10"/>
        <v>1.404047619047617</v>
      </c>
      <c r="O103" s="311">
        <f t="shared" si="10"/>
        <v>1.1170370370370364</v>
      </c>
    </row>
    <row r="104" spans="2:16" ht="20.25" customHeight="1" x14ac:dyDescent="0.55000000000000004">
      <c r="B104" s="384"/>
      <c r="C104" s="155" t="s">
        <v>397</v>
      </c>
      <c r="D104" s="664" t="s">
        <v>406</v>
      </c>
      <c r="E104" s="665"/>
      <c r="F104" s="665"/>
      <c r="G104" s="666"/>
      <c r="H104" s="519"/>
      <c r="I104" s="496"/>
      <c r="J104" s="496"/>
      <c r="K104" s="496"/>
      <c r="L104" s="667" t="s">
        <v>407</v>
      </c>
      <c r="M104" s="668"/>
      <c r="N104" s="668"/>
      <c r="O104" s="669"/>
    </row>
    <row r="105" spans="2:16" ht="27.75" customHeight="1" x14ac:dyDescent="0.55000000000000004">
      <c r="B105" s="384"/>
      <c r="C105" s="334" t="s">
        <v>164</v>
      </c>
      <c r="D105" s="335" t="s">
        <v>400</v>
      </c>
      <c r="E105" s="335" t="s">
        <v>401</v>
      </c>
      <c r="F105" s="336">
        <f>F18</f>
        <v>370</v>
      </c>
      <c r="G105" s="336">
        <f>G18</f>
        <v>443</v>
      </c>
      <c r="H105" s="337"/>
      <c r="I105" s="337"/>
      <c r="J105" s="337"/>
      <c r="K105" s="337"/>
      <c r="L105" s="335" t="s">
        <v>408</v>
      </c>
      <c r="M105" s="335" t="s">
        <v>409</v>
      </c>
      <c r="N105" s="336">
        <f>N18</f>
        <v>442.9</v>
      </c>
      <c r="O105" s="336">
        <f>O18</f>
        <v>544.79999999999995</v>
      </c>
    </row>
    <row r="106" spans="2:16" ht="26.25" customHeight="1" x14ac:dyDescent="0.55000000000000004">
      <c r="B106" s="384"/>
      <c r="C106" s="334" t="s">
        <v>398</v>
      </c>
      <c r="D106" s="335" t="s">
        <v>402</v>
      </c>
      <c r="E106" s="335" t="s">
        <v>402</v>
      </c>
      <c r="F106" s="336">
        <f>F20</f>
        <v>200</v>
      </c>
      <c r="G106" s="336">
        <f>G20</f>
        <v>200</v>
      </c>
      <c r="H106" s="337"/>
      <c r="I106" s="337"/>
      <c r="J106" s="337"/>
      <c r="K106" s="337"/>
      <c r="L106" s="335" t="s">
        <v>411</v>
      </c>
      <c r="M106" s="335" t="s">
        <v>410</v>
      </c>
      <c r="N106" s="336">
        <f>N20</f>
        <v>75.666666666666671</v>
      </c>
      <c r="O106" s="336">
        <f>O20</f>
        <v>75.666666666666671</v>
      </c>
    </row>
    <row r="107" spans="2:16" ht="23.25" customHeight="1" x14ac:dyDescent="0.55000000000000004">
      <c r="B107" s="384"/>
      <c r="C107" s="334" t="s">
        <v>166</v>
      </c>
      <c r="D107" s="335" t="s">
        <v>403</v>
      </c>
      <c r="E107" s="335" t="s">
        <v>404</v>
      </c>
      <c r="F107" s="336">
        <f>F57</f>
        <v>520</v>
      </c>
      <c r="G107" s="336">
        <f>G57</f>
        <v>620</v>
      </c>
      <c r="H107" s="337"/>
      <c r="I107" s="337"/>
      <c r="J107" s="337"/>
      <c r="K107" s="337"/>
      <c r="L107" s="335" t="s">
        <v>413</v>
      </c>
      <c r="M107" s="335" t="s">
        <v>414</v>
      </c>
      <c r="N107" s="336">
        <f>N94</f>
        <v>403.5</v>
      </c>
      <c r="O107" s="336">
        <f>O94</f>
        <v>599.66999999999996</v>
      </c>
    </row>
    <row r="108" spans="2:16" ht="31.5" customHeight="1" x14ac:dyDescent="0.55000000000000004">
      <c r="B108" s="384"/>
      <c r="C108" s="334" t="s">
        <v>399</v>
      </c>
      <c r="D108" s="335" t="s">
        <v>401</v>
      </c>
      <c r="E108" s="335" t="s">
        <v>405</v>
      </c>
      <c r="F108" s="336">
        <f>F94</f>
        <v>609</v>
      </c>
      <c r="G108" s="336">
        <f>G94</f>
        <v>695.5</v>
      </c>
      <c r="H108" s="156"/>
      <c r="I108" s="156"/>
      <c r="J108" s="156"/>
      <c r="K108" s="156"/>
      <c r="L108" s="335" t="s">
        <v>412</v>
      </c>
      <c r="M108" s="335" t="s">
        <v>415</v>
      </c>
      <c r="N108" s="336">
        <f>N94+N99</f>
        <v>549.54</v>
      </c>
      <c r="O108" s="336">
        <f>O94+O99</f>
        <v>768.63</v>
      </c>
    </row>
    <row r="109" spans="2:16" ht="24.75" customHeight="1" thickBot="1" x14ac:dyDescent="0.6">
      <c r="B109" s="574"/>
      <c r="C109" s="659" t="s">
        <v>473</v>
      </c>
      <c r="D109" s="338"/>
      <c r="E109" s="338"/>
      <c r="F109" s="339">
        <f>F100</f>
        <v>1765</v>
      </c>
      <c r="G109" s="339">
        <f>G100</f>
        <v>2034.5</v>
      </c>
      <c r="H109" s="337"/>
      <c r="I109" s="337"/>
      <c r="J109" s="337"/>
      <c r="K109" s="337"/>
      <c r="L109" s="335" t="s">
        <v>474</v>
      </c>
      <c r="M109" s="335" t="s">
        <v>475</v>
      </c>
      <c r="N109" s="340">
        <f>N100</f>
        <v>1419.6566666666665</v>
      </c>
      <c r="O109" s="340">
        <f>O100</f>
        <v>1820.1066666666666</v>
      </c>
    </row>
    <row r="110" spans="2:16" ht="39" thickBot="1" x14ac:dyDescent="0.6">
      <c r="B110" s="575"/>
      <c r="C110" s="660"/>
      <c r="D110" s="661" t="s">
        <v>384</v>
      </c>
      <c r="E110" s="662"/>
      <c r="F110" s="662"/>
      <c r="G110" s="662"/>
      <c r="H110" s="662"/>
      <c r="I110" s="662"/>
      <c r="J110" s="662"/>
      <c r="K110" s="663"/>
      <c r="L110" s="337"/>
      <c r="M110" s="337"/>
      <c r="N110" s="341">
        <f>N103</f>
        <v>1.404047619047617</v>
      </c>
      <c r="O110" s="341">
        <f>O103</f>
        <v>1.1170370370370364</v>
      </c>
    </row>
    <row r="111" spans="2:16" x14ac:dyDescent="0.55000000000000004">
      <c r="F111" s="12"/>
      <c r="G111" s="12"/>
    </row>
  </sheetData>
  <mergeCells count="19">
    <mergeCell ref="B96:B98"/>
    <mergeCell ref="N2:O4"/>
    <mergeCell ref="H2:M3"/>
    <mergeCell ref="B2:B4"/>
    <mergeCell ref="H4:I4"/>
    <mergeCell ref="J4:K4"/>
    <mergeCell ref="L4:M4"/>
    <mergeCell ref="C2:C4"/>
    <mergeCell ref="D2:G3"/>
    <mergeCell ref="D38:D39"/>
    <mergeCell ref="E38:E39"/>
    <mergeCell ref="D104:G104"/>
    <mergeCell ref="L104:O104"/>
    <mergeCell ref="F66:F68"/>
    <mergeCell ref="G66:G68"/>
    <mergeCell ref="C109:C110"/>
    <mergeCell ref="D110:K110"/>
    <mergeCell ref="C101:G101"/>
    <mergeCell ref="C103:G103"/>
  </mergeCells>
  <pageMargins left="0" right="0" top="0" bottom="0" header="0" footer="0"/>
  <pageSetup paperSize="9"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92"/>
  <sheetViews>
    <sheetView view="pageBreakPreview" topLeftCell="A55" zoomScaleNormal="100" zoomScaleSheetLayoutView="100" workbookViewId="0">
      <selection activeCell="G82" sqref="G82"/>
    </sheetView>
  </sheetViews>
  <sheetFormatPr defaultRowHeight="38.25" x14ac:dyDescent="0.55000000000000004"/>
  <cols>
    <col min="1" max="1" width="4.42578125" style="1" customWidth="1"/>
    <col min="2" max="2" width="14.7109375" style="5" customWidth="1"/>
    <col min="3" max="3" width="53.7109375" style="1" customWidth="1"/>
    <col min="4" max="11" width="8.7109375" style="1" customWidth="1"/>
    <col min="12" max="12" width="10.42578125" style="1" customWidth="1"/>
    <col min="13" max="14" width="8.7109375" style="1" customWidth="1"/>
    <col min="15" max="15" width="10.140625" style="1" customWidth="1"/>
    <col min="16" max="16" width="12.140625" style="1" bestFit="1" customWidth="1"/>
    <col min="17" max="16384" width="9.140625" style="1"/>
  </cols>
  <sheetData>
    <row r="1" spans="2:15" ht="18.75" customHeight="1" x14ac:dyDescent="0.55000000000000004"/>
    <row r="2" spans="2:15" ht="13.5" customHeight="1" x14ac:dyDescent="0.55000000000000004">
      <c r="B2" s="644" t="s">
        <v>90</v>
      </c>
      <c r="C2" s="740" t="s">
        <v>522</v>
      </c>
      <c r="D2" s="636" t="s">
        <v>168</v>
      </c>
      <c r="E2" s="725"/>
      <c r="F2" s="743"/>
      <c r="G2" s="744"/>
      <c r="H2" s="645" t="s">
        <v>0</v>
      </c>
      <c r="I2" s="645"/>
      <c r="J2" s="645"/>
      <c r="K2" s="645"/>
      <c r="L2" s="645"/>
      <c r="M2" s="645"/>
      <c r="N2" s="636" t="s">
        <v>175</v>
      </c>
      <c r="O2" s="731"/>
    </row>
    <row r="3" spans="2:15" ht="9" customHeight="1" x14ac:dyDescent="0.55000000000000004">
      <c r="B3" s="644"/>
      <c r="C3" s="741"/>
      <c r="D3" s="728"/>
      <c r="E3" s="729"/>
      <c r="F3" s="745"/>
      <c r="G3" s="739"/>
      <c r="H3" s="645"/>
      <c r="I3" s="645"/>
      <c r="J3" s="645"/>
      <c r="K3" s="645"/>
      <c r="L3" s="645"/>
      <c r="M3" s="645"/>
      <c r="N3" s="732"/>
      <c r="O3" s="733"/>
    </row>
    <row r="4" spans="2:15" ht="30" customHeight="1" x14ac:dyDescent="0.55000000000000004">
      <c r="B4" s="644"/>
      <c r="C4" s="742"/>
      <c r="D4" s="349" t="s">
        <v>1</v>
      </c>
      <c r="E4" s="349" t="s">
        <v>2</v>
      </c>
      <c r="F4" s="349" t="s">
        <v>1</v>
      </c>
      <c r="G4" s="349" t="s">
        <v>2</v>
      </c>
      <c r="H4" s="644" t="s">
        <v>139</v>
      </c>
      <c r="I4" s="644"/>
      <c r="J4" s="644" t="s">
        <v>4</v>
      </c>
      <c r="K4" s="645"/>
      <c r="L4" s="645" t="s">
        <v>3</v>
      </c>
      <c r="M4" s="645"/>
      <c r="N4" s="738"/>
      <c r="O4" s="739"/>
    </row>
    <row r="5" spans="2:15" ht="15" customHeight="1" x14ac:dyDescent="0.55000000000000004">
      <c r="B5" s="153"/>
      <c r="C5" s="463" t="s">
        <v>5</v>
      </c>
      <c r="D5" s="373" t="s">
        <v>135</v>
      </c>
      <c r="E5" s="373" t="s">
        <v>136</v>
      </c>
      <c r="F5" s="373" t="s">
        <v>137</v>
      </c>
      <c r="G5" s="373" t="s">
        <v>137</v>
      </c>
      <c r="H5" s="373" t="s">
        <v>1</v>
      </c>
      <c r="I5" s="373" t="s">
        <v>2</v>
      </c>
      <c r="J5" s="373" t="s">
        <v>1</v>
      </c>
      <c r="K5" s="373" t="s">
        <v>2</v>
      </c>
      <c r="L5" s="373" t="s">
        <v>1</v>
      </c>
      <c r="M5" s="373" t="s">
        <v>2</v>
      </c>
      <c r="N5" s="373" t="s">
        <v>1</v>
      </c>
      <c r="O5" s="373" t="s">
        <v>2</v>
      </c>
    </row>
    <row r="6" spans="2:15" ht="15" customHeight="1" x14ac:dyDescent="0.55000000000000004">
      <c r="B6" s="352" t="s">
        <v>129</v>
      </c>
      <c r="C6" s="319" t="s">
        <v>267</v>
      </c>
      <c r="D6" s="266"/>
      <c r="E6" s="266"/>
      <c r="F6" s="266">
        <v>170</v>
      </c>
      <c r="G6" s="266">
        <v>190</v>
      </c>
      <c r="H6" s="165">
        <v>10.5</v>
      </c>
      <c r="I6" s="165">
        <v>11.78</v>
      </c>
      <c r="J6" s="165">
        <v>7.92</v>
      </c>
      <c r="K6" s="165">
        <v>8.85</v>
      </c>
      <c r="L6" s="165">
        <v>3.9</v>
      </c>
      <c r="M6" s="165">
        <v>3.4</v>
      </c>
      <c r="N6" s="165">
        <v>130.5</v>
      </c>
      <c r="O6" s="165">
        <v>163.1</v>
      </c>
    </row>
    <row r="7" spans="2:15" ht="15" customHeight="1" x14ac:dyDescent="0.55000000000000004">
      <c r="B7" s="353"/>
      <c r="C7" s="90" t="s">
        <v>305</v>
      </c>
      <c r="D7" s="81">
        <v>119.05</v>
      </c>
      <c r="E7" s="180">
        <v>119.05</v>
      </c>
      <c r="F7" s="82">
        <v>100</v>
      </c>
      <c r="G7" s="82">
        <v>100</v>
      </c>
      <c r="H7" s="165"/>
      <c r="I7" s="165"/>
      <c r="J7" s="165"/>
      <c r="K7" s="165"/>
      <c r="L7" s="165"/>
      <c r="M7" s="165"/>
      <c r="N7" s="165"/>
      <c r="O7" s="165"/>
    </row>
    <row r="8" spans="2:15" ht="15" customHeight="1" x14ac:dyDescent="0.55000000000000004">
      <c r="B8" s="353"/>
      <c r="C8" s="90" t="s">
        <v>11</v>
      </c>
      <c r="D8" s="62">
        <v>3</v>
      </c>
      <c r="E8" s="111">
        <v>3</v>
      </c>
      <c r="F8" s="82">
        <v>3</v>
      </c>
      <c r="G8" s="82">
        <v>3</v>
      </c>
      <c r="H8" s="165"/>
      <c r="I8" s="165"/>
      <c r="J8" s="165"/>
      <c r="K8" s="165"/>
      <c r="L8" s="165"/>
      <c r="M8" s="165"/>
      <c r="N8" s="165"/>
      <c r="O8" s="165"/>
    </row>
    <row r="9" spans="2:15" ht="15" customHeight="1" x14ac:dyDescent="0.55000000000000004">
      <c r="B9" s="353"/>
      <c r="C9" s="90" t="s">
        <v>23</v>
      </c>
      <c r="D9" s="62">
        <v>60</v>
      </c>
      <c r="E9" s="111">
        <v>80</v>
      </c>
      <c r="F9" s="82">
        <v>60</v>
      </c>
      <c r="G9" s="82">
        <v>80</v>
      </c>
      <c r="H9" s="165"/>
      <c r="I9" s="165"/>
      <c r="J9" s="165"/>
      <c r="K9" s="165"/>
      <c r="L9" s="165"/>
      <c r="M9" s="165"/>
      <c r="N9" s="165"/>
      <c r="O9" s="165"/>
    </row>
    <row r="10" spans="2:15" ht="15" customHeight="1" thickBot="1" x14ac:dyDescent="0.6">
      <c r="B10" s="353"/>
      <c r="C10" s="118" t="s">
        <v>60</v>
      </c>
      <c r="D10" s="62">
        <v>5</v>
      </c>
      <c r="E10" s="111">
        <v>7</v>
      </c>
      <c r="F10" s="82">
        <v>5</v>
      </c>
      <c r="G10" s="82">
        <v>7</v>
      </c>
      <c r="H10" s="191"/>
      <c r="I10" s="191"/>
      <c r="J10" s="191"/>
      <c r="K10" s="191"/>
      <c r="L10" s="191"/>
      <c r="M10" s="191"/>
      <c r="N10" s="191"/>
      <c r="O10" s="191"/>
    </row>
    <row r="11" spans="2:15" ht="15" customHeight="1" thickBot="1" x14ac:dyDescent="0.6">
      <c r="B11" s="353" t="s">
        <v>100</v>
      </c>
      <c r="C11" s="296" t="s">
        <v>155</v>
      </c>
      <c r="D11" s="37"/>
      <c r="E11" s="37"/>
      <c r="F11" s="292">
        <v>150</v>
      </c>
      <c r="G11" s="292">
        <v>180</v>
      </c>
      <c r="H11" s="218">
        <v>3.3</v>
      </c>
      <c r="I11" s="218">
        <v>4.5</v>
      </c>
      <c r="J11" s="218">
        <v>1.2</v>
      </c>
      <c r="K11" s="218">
        <v>1.7</v>
      </c>
      <c r="L11" s="218">
        <v>4.7</v>
      </c>
      <c r="M11" s="218">
        <v>6.5</v>
      </c>
      <c r="N11" s="299">
        <v>45.6</v>
      </c>
      <c r="O11" s="299">
        <v>62.7</v>
      </c>
    </row>
    <row r="12" spans="2:15" ht="15" customHeight="1" x14ac:dyDescent="0.55000000000000004">
      <c r="B12" s="353"/>
      <c r="C12" s="300" t="s">
        <v>304</v>
      </c>
      <c r="D12" s="37">
        <v>150</v>
      </c>
      <c r="E12" s="37">
        <v>180</v>
      </c>
      <c r="F12" s="292">
        <v>150</v>
      </c>
      <c r="G12" s="292">
        <v>180</v>
      </c>
      <c r="H12" s="228"/>
      <c r="I12" s="228"/>
      <c r="J12" s="228"/>
      <c r="K12" s="228"/>
      <c r="L12" s="123"/>
      <c r="M12" s="228"/>
      <c r="N12" s="228"/>
      <c r="O12" s="228"/>
    </row>
    <row r="13" spans="2:15" ht="15" customHeight="1" x14ac:dyDescent="0.55000000000000004">
      <c r="B13" s="352" t="s">
        <v>92</v>
      </c>
      <c r="C13" s="296" t="s">
        <v>44</v>
      </c>
      <c r="D13" s="292"/>
      <c r="E13" s="292"/>
      <c r="F13" s="354">
        <v>35</v>
      </c>
      <c r="G13" s="354">
        <v>56</v>
      </c>
      <c r="H13" s="101">
        <v>1.2</v>
      </c>
      <c r="I13" s="101">
        <v>1.92</v>
      </c>
      <c r="J13" s="101">
        <v>8.3000000000000007</v>
      </c>
      <c r="K13" s="101">
        <v>13.8</v>
      </c>
      <c r="L13" s="101">
        <v>7.75</v>
      </c>
      <c r="M13" s="101">
        <v>12.4</v>
      </c>
      <c r="N13" s="101">
        <v>59.9</v>
      </c>
      <c r="O13" s="101">
        <v>149.69999999999999</v>
      </c>
    </row>
    <row r="14" spans="2:15" ht="15" customHeight="1" x14ac:dyDescent="0.55000000000000004">
      <c r="B14" s="355"/>
      <c r="C14" s="102" t="s">
        <v>11</v>
      </c>
      <c r="D14" s="118">
        <v>6</v>
      </c>
      <c r="E14" s="118">
        <v>8</v>
      </c>
      <c r="F14" s="118">
        <v>6</v>
      </c>
      <c r="G14" s="118">
        <v>8</v>
      </c>
      <c r="H14" s="101"/>
      <c r="I14" s="101"/>
      <c r="J14" s="101"/>
      <c r="K14" s="101"/>
      <c r="L14" s="101"/>
      <c r="M14" s="101"/>
      <c r="N14" s="101"/>
      <c r="O14" s="101"/>
    </row>
    <row r="15" spans="2:15" ht="15" customHeight="1" x14ac:dyDescent="0.55000000000000004">
      <c r="B15" s="355"/>
      <c r="C15" s="102" t="s">
        <v>12</v>
      </c>
      <c r="D15" s="118">
        <v>30</v>
      </c>
      <c r="E15" s="118">
        <v>50</v>
      </c>
      <c r="F15" s="118">
        <v>30</v>
      </c>
      <c r="G15" s="118">
        <v>50</v>
      </c>
      <c r="H15" s="189"/>
      <c r="I15" s="189"/>
      <c r="J15" s="189"/>
      <c r="K15" s="189"/>
      <c r="L15" s="189"/>
      <c r="M15" s="189"/>
      <c r="N15" s="189"/>
      <c r="O15" s="189"/>
    </row>
    <row r="16" spans="2:15" ht="15" customHeight="1" x14ac:dyDescent="0.55000000000000004">
      <c r="B16" s="353"/>
      <c r="C16" s="296" t="s">
        <v>21</v>
      </c>
      <c r="D16" s="262"/>
      <c r="E16" s="262"/>
      <c r="F16" s="263">
        <f>F6+F11+F13</f>
        <v>355</v>
      </c>
      <c r="G16" s="263">
        <f>G6+G11+G13</f>
        <v>426</v>
      </c>
      <c r="H16" s="263">
        <f t="shared" ref="H16:O16" si="0">H6+H11+H13</f>
        <v>15</v>
      </c>
      <c r="I16" s="263">
        <f t="shared" si="0"/>
        <v>18.200000000000003</v>
      </c>
      <c r="J16" s="263">
        <f t="shared" si="0"/>
        <v>17.420000000000002</v>
      </c>
      <c r="K16" s="263">
        <f t="shared" si="0"/>
        <v>24.35</v>
      </c>
      <c r="L16" s="263">
        <f t="shared" si="0"/>
        <v>16.350000000000001</v>
      </c>
      <c r="M16" s="263">
        <f t="shared" si="0"/>
        <v>22.3</v>
      </c>
      <c r="N16" s="263">
        <f t="shared" si="0"/>
        <v>236</v>
      </c>
      <c r="O16" s="263">
        <f t="shared" si="0"/>
        <v>375.5</v>
      </c>
    </row>
    <row r="17" spans="2:15" ht="15" customHeight="1" thickBot="1" x14ac:dyDescent="0.6">
      <c r="B17" s="353"/>
      <c r="C17" s="155" t="s">
        <v>13</v>
      </c>
      <c r="D17" s="263"/>
      <c r="E17" s="263"/>
      <c r="F17" s="263"/>
      <c r="G17" s="263"/>
      <c r="H17" s="110"/>
      <c r="I17" s="110"/>
      <c r="J17" s="110"/>
      <c r="K17" s="110"/>
      <c r="L17" s="110"/>
      <c r="M17" s="110"/>
      <c r="N17" s="110"/>
      <c r="O17" s="110"/>
    </row>
    <row r="18" spans="2:15" ht="15" customHeight="1" thickBot="1" x14ac:dyDescent="0.6">
      <c r="B18" s="353" t="s">
        <v>294</v>
      </c>
      <c r="C18" s="314" t="s">
        <v>14</v>
      </c>
      <c r="D18" s="84">
        <v>200</v>
      </c>
      <c r="E18" s="84">
        <v>200</v>
      </c>
      <c r="F18" s="311">
        <v>200</v>
      </c>
      <c r="G18" s="311">
        <v>200</v>
      </c>
      <c r="H18" s="218">
        <f>(H19+H20+H21)/3</f>
        <v>0.56666666666666676</v>
      </c>
      <c r="I18" s="218">
        <f t="shared" ref="I18:O18" si="1">(I19+I20+I21)/3</f>
        <v>0.56666666666666676</v>
      </c>
      <c r="J18" s="218">
        <f t="shared" si="1"/>
        <v>0.13333333333333333</v>
      </c>
      <c r="K18" s="218">
        <f t="shared" si="1"/>
        <v>0.13333333333333333</v>
      </c>
      <c r="L18" s="218">
        <f t="shared" si="1"/>
        <v>17.866666666666664</v>
      </c>
      <c r="M18" s="218">
        <f t="shared" si="1"/>
        <v>17.866666666666664</v>
      </c>
      <c r="N18" s="218">
        <f t="shared" si="1"/>
        <v>75.666666666666671</v>
      </c>
      <c r="O18" s="218">
        <f t="shared" si="1"/>
        <v>75.666666666666671</v>
      </c>
    </row>
    <row r="19" spans="2:15" ht="15" customHeight="1" thickBot="1" x14ac:dyDescent="0.6">
      <c r="B19" s="353"/>
      <c r="C19" s="314" t="s">
        <v>465</v>
      </c>
      <c r="D19" s="84">
        <v>200</v>
      </c>
      <c r="E19" s="84">
        <v>200</v>
      </c>
      <c r="F19" s="311">
        <v>200</v>
      </c>
      <c r="G19" s="311">
        <v>200</v>
      </c>
      <c r="H19" s="356">
        <v>0.3</v>
      </c>
      <c r="I19" s="356">
        <v>0.3</v>
      </c>
      <c r="J19" s="356">
        <v>0</v>
      </c>
      <c r="K19" s="356">
        <v>0</v>
      </c>
      <c r="L19" s="356">
        <v>16.5</v>
      </c>
      <c r="M19" s="356">
        <v>16.5</v>
      </c>
      <c r="N19" s="356">
        <v>68</v>
      </c>
      <c r="O19" s="356">
        <v>68</v>
      </c>
    </row>
    <row r="20" spans="2:15" ht="15" customHeight="1" x14ac:dyDescent="0.55000000000000004">
      <c r="B20" s="353"/>
      <c r="C20" s="314" t="s">
        <v>466</v>
      </c>
      <c r="D20" s="84">
        <v>200</v>
      </c>
      <c r="E20" s="84">
        <v>200</v>
      </c>
      <c r="F20" s="311">
        <v>200</v>
      </c>
      <c r="G20" s="311">
        <v>200</v>
      </c>
      <c r="H20" s="356">
        <v>0.8</v>
      </c>
      <c r="I20" s="356">
        <v>0.8</v>
      </c>
      <c r="J20" s="356">
        <v>0.2</v>
      </c>
      <c r="K20" s="356">
        <v>0.2</v>
      </c>
      <c r="L20" s="356">
        <v>15.2</v>
      </c>
      <c r="M20" s="356">
        <v>15.2</v>
      </c>
      <c r="N20" s="356">
        <v>69</v>
      </c>
      <c r="O20" s="356">
        <v>69</v>
      </c>
    </row>
    <row r="21" spans="2:15" ht="15" customHeight="1" thickBot="1" x14ac:dyDescent="0.6">
      <c r="B21" s="353"/>
      <c r="C21" s="314" t="s">
        <v>467</v>
      </c>
      <c r="D21" s="84">
        <v>200</v>
      </c>
      <c r="E21" s="84">
        <v>200</v>
      </c>
      <c r="F21" s="311">
        <v>200</v>
      </c>
      <c r="G21" s="311">
        <v>200</v>
      </c>
      <c r="H21" s="276">
        <v>0.6</v>
      </c>
      <c r="I21" s="276">
        <v>0.6</v>
      </c>
      <c r="J21" s="276">
        <v>0.2</v>
      </c>
      <c r="K21" s="276">
        <v>0.2</v>
      </c>
      <c r="L21" s="276">
        <v>21.9</v>
      </c>
      <c r="M21" s="276">
        <v>21.9</v>
      </c>
      <c r="N21" s="276">
        <v>90</v>
      </c>
      <c r="O21" s="276">
        <v>90</v>
      </c>
    </row>
    <row r="22" spans="2:15" ht="15" customHeight="1" thickBot="1" x14ac:dyDescent="0.6">
      <c r="B22" s="153"/>
      <c r="C22" s="319" t="s">
        <v>21</v>
      </c>
      <c r="D22" s="258"/>
      <c r="E22" s="258"/>
      <c r="F22" s="311">
        <v>200</v>
      </c>
      <c r="G22" s="311">
        <v>200</v>
      </c>
      <c r="H22" s="218">
        <v>0.72</v>
      </c>
      <c r="I22" s="218">
        <v>0.72</v>
      </c>
      <c r="J22" s="218">
        <v>0.36</v>
      </c>
      <c r="K22" s="218">
        <v>0.36</v>
      </c>
      <c r="L22" s="295">
        <v>23.46</v>
      </c>
      <c r="M22" s="218">
        <v>23.46</v>
      </c>
      <c r="N22" s="218">
        <v>98</v>
      </c>
      <c r="O22" s="299">
        <v>98</v>
      </c>
    </row>
    <row r="23" spans="2:15" ht="15" customHeight="1" x14ac:dyDescent="0.55000000000000004">
      <c r="B23" s="153"/>
      <c r="C23" s="463" t="s">
        <v>15</v>
      </c>
      <c r="D23" s="311"/>
      <c r="E23" s="311"/>
      <c r="F23" s="311"/>
      <c r="G23" s="311"/>
      <c r="H23" s="101"/>
      <c r="I23" s="101"/>
      <c r="J23" s="101"/>
      <c r="K23" s="101"/>
      <c r="L23" s="101"/>
      <c r="M23" s="101"/>
      <c r="N23" s="101"/>
      <c r="O23" s="101"/>
    </row>
    <row r="24" spans="2:15" ht="15" customHeight="1" x14ac:dyDescent="0.55000000000000004">
      <c r="B24" s="352" t="s">
        <v>323</v>
      </c>
      <c r="C24" s="301" t="s">
        <v>210</v>
      </c>
      <c r="D24" s="258"/>
      <c r="E24" s="258"/>
      <c r="F24" s="291">
        <v>150</v>
      </c>
      <c r="G24" s="291">
        <v>180</v>
      </c>
      <c r="H24" s="297">
        <v>1.4</v>
      </c>
      <c r="I24" s="297">
        <v>1.6</v>
      </c>
      <c r="J24" s="297">
        <v>1.7</v>
      </c>
      <c r="K24" s="297">
        <v>2</v>
      </c>
      <c r="L24" s="297">
        <v>9.69</v>
      </c>
      <c r="M24" s="297">
        <v>11.63</v>
      </c>
      <c r="N24" s="297">
        <v>36</v>
      </c>
      <c r="O24" s="297">
        <v>43.2</v>
      </c>
    </row>
    <row r="25" spans="2:15" ht="15" customHeight="1" x14ac:dyDescent="0.55000000000000004">
      <c r="B25" s="372"/>
      <c r="C25" s="119" t="s">
        <v>181</v>
      </c>
      <c r="D25" s="118">
        <v>47.2</v>
      </c>
      <c r="E25" s="118">
        <v>52.84</v>
      </c>
      <c r="F25" s="118">
        <v>37.29</v>
      </c>
      <c r="G25" s="118">
        <v>41.74</v>
      </c>
      <c r="H25" s="101"/>
      <c r="I25" s="101"/>
      <c r="J25" s="101"/>
      <c r="K25" s="101"/>
      <c r="L25" s="101"/>
      <c r="M25" s="101"/>
      <c r="N25" s="101"/>
      <c r="O25" s="101"/>
    </row>
    <row r="26" spans="2:15" ht="15" customHeight="1" x14ac:dyDescent="0.55000000000000004">
      <c r="B26" s="372"/>
      <c r="C26" s="119" t="s">
        <v>180</v>
      </c>
      <c r="D26" s="169">
        <v>26.25</v>
      </c>
      <c r="E26" s="187">
        <v>30</v>
      </c>
      <c r="F26" s="37">
        <v>24.15</v>
      </c>
      <c r="G26" s="37">
        <v>27.6</v>
      </c>
      <c r="H26" s="101"/>
      <c r="I26" s="101"/>
      <c r="J26" s="101"/>
      <c r="K26" s="101"/>
      <c r="L26" s="101"/>
      <c r="M26" s="101"/>
      <c r="N26" s="101"/>
      <c r="O26" s="101"/>
    </row>
    <row r="27" spans="2:15" ht="15" customHeight="1" x14ac:dyDescent="0.55000000000000004">
      <c r="B27" s="372"/>
      <c r="C27" s="119" t="s">
        <v>178</v>
      </c>
      <c r="D27" s="84">
        <v>3.2</v>
      </c>
      <c r="E27" s="84">
        <v>4</v>
      </c>
      <c r="F27" s="84">
        <v>2.94</v>
      </c>
      <c r="G27" s="84">
        <v>3.68</v>
      </c>
      <c r="H27" s="101"/>
      <c r="I27" s="101"/>
      <c r="J27" s="101"/>
      <c r="K27" s="101"/>
      <c r="L27" s="101"/>
      <c r="M27" s="101"/>
      <c r="N27" s="101"/>
      <c r="O27" s="101"/>
    </row>
    <row r="28" spans="2:15" ht="15" customHeight="1" x14ac:dyDescent="0.55000000000000004">
      <c r="B28" s="372"/>
      <c r="C28" s="119" t="s">
        <v>179</v>
      </c>
      <c r="D28" s="84">
        <v>3.02</v>
      </c>
      <c r="E28" s="84">
        <v>4.2</v>
      </c>
      <c r="F28" s="84">
        <v>2.2400000000000002</v>
      </c>
      <c r="G28" s="84">
        <v>3.11</v>
      </c>
      <c r="H28" s="101"/>
      <c r="I28" s="101"/>
      <c r="J28" s="101"/>
      <c r="K28" s="101"/>
      <c r="L28" s="101"/>
      <c r="M28" s="101"/>
      <c r="N28" s="101"/>
      <c r="O28" s="101"/>
    </row>
    <row r="29" spans="2:15" ht="15" customHeight="1" x14ac:dyDescent="0.55000000000000004">
      <c r="B29" s="372"/>
      <c r="C29" s="119" t="s">
        <v>41</v>
      </c>
      <c r="D29" s="84">
        <v>6</v>
      </c>
      <c r="E29" s="84">
        <v>8</v>
      </c>
      <c r="F29" s="84">
        <v>6</v>
      </c>
      <c r="G29" s="84">
        <v>8</v>
      </c>
      <c r="H29" s="101"/>
      <c r="I29" s="101"/>
      <c r="J29" s="101"/>
      <c r="K29" s="101"/>
      <c r="L29" s="101"/>
      <c r="M29" s="101"/>
      <c r="N29" s="101"/>
      <c r="O29" s="101"/>
    </row>
    <row r="30" spans="2:15" ht="15" customHeight="1" x14ac:dyDescent="0.55000000000000004">
      <c r="B30" s="337"/>
      <c r="C30" s="119" t="s">
        <v>49</v>
      </c>
      <c r="D30" s="84">
        <v>4</v>
      </c>
      <c r="E30" s="84">
        <v>5.0999999999999996</v>
      </c>
      <c r="F30" s="84">
        <v>4</v>
      </c>
      <c r="G30" s="84">
        <v>5.0999999999999996</v>
      </c>
      <c r="H30" s="101"/>
      <c r="I30" s="101"/>
      <c r="J30" s="101"/>
      <c r="K30" s="101"/>
      <c r="L30" s="101"/>
      <c r="M30" s="101"/>
      <c r="N30" s="101"/>
      <c r="O30" s="101"/>
    </row>
    <row r="31" spans="2:15" ht="15" customHeight="1" x14ac:dyDescent="0.55000000000000004">
      <c r="B31" s="337"/>
      <c r="C31" s="88" t="s">
        <v>183</v>
      </c>
      <c r="D31" s="82">
        <v>2</v>
      </c>
      <c r="E31" s="82">
        <v>2</v>
      </c>
      <c r="F31" s="82">
        <v>2</v>
      </c>
      <c r="G31" s="82">
        <v>2</v>
      </c>
      <c r="H31" s="101"/>
      <c r="I31" s="101"/>
      <c r="J31" s="101"/>
      <c r="K31" s="101"/>
      <c r="L31" s="101"/>
      <c r="M31" s="101"/>
      <c r="N31" s="101"/>
      <c r="O31" s="101"/>
    </row>
    <row r="32" spans="2:15" ht="15" customHeight="1" x14ac:dyDescent="0.55000000000000004">
      <c r="B32" s="153"/>
      <c r="C32" s="119" t="s">
        <v>11</v>
      </c>
      <c r="D32" s="84">
        <v>2</v>
      </c>
      <c r="E32" s="84">
        <v>2</v>
      </c>
      <c r="F32" s="84">
        <v>2</v>
      </c>
      <c r="G32" s="84">
        <v>2</v>
      </c>
      <c r="H32" s="101"/>
      <c r="I32" s="101"/>
      <c r="J32" s="101"/>
      <c r="K32" s="101"/>
      <c r="L32" s="101"/>
      <c r="M32" s="101"/>
      <c r="N32" s="101"/>
      <c r="O32" s="101"/>
    </row>
    <row r="33" spans="2:16" ht="15" customHeight="1" x14ac:dyDescent="0.55000000000000004">
      <c r="B33" s="153"/>
      <c r="C33" s="119" t="s">
        <v>191</v>
      </c>
      <c r="D33" s="118">
        <v>31</v>
      </c>
      <c r="E33" s="118">
        <v>36</v>
      </c>
      <c r="F33" s="118">
        <v>19.22</v>
      </c>
      <c r="G33" s="118">
        <v>22.32</v>
      </c>
      <c r="H33" s="101"/>
      <c r="I33" s="101"/>
      <c r="J33" s="101"/>
      <c r="K33" s="101"/>
      <c r="L33" s="101"/>
      <c r="M33" s="101"/>
      <c r="N33" s="101"/>
      <c r="O33" s="101"/>
    </row>
    <row r="34" spans="2:16" ht="15" customHeight="1" x14ac:dyDescent="0.55000000000000004">
      <c r="B34" s="153"/>
      <c r="C34" s="119" t="s">
        <v>274</v>
      </c>
      <c r="D34" s="84">
        <v>1</v>
      </c>
      <c r="E34" s="84">
        <v>1</v>
      </c>
      <c r="F34" s="84">
        <v>0.8</v>
      </c>
      <c r="G34" s="84">
        <v>0.8</v>
      </c>
      <c r="H34" s="101"/>
      <c r="I34" s="101"/>
      <c r="J34" s="101"/>
      <c r="K34" s="101"/>
      <c r="L34" s="101"/>
      <c r="M34" s="101"/>
      <c r="N34" s="101"/>
      <c r="O34" s="101"/>
    </row>
    <row r="35" spans="2:16" ht="15" customHeight="1" thickBot="1" x14ac:dyDescent="0.6">
      <c r="B35" s="153"/>
      <c r="C35" s="119" t="s">
        <v>275</v>
      </c>
      <c r="D35" s="84">
        <v>0.5</v>
      </c>
      <c r="E35" s="84">
        <v>0.55000000000000004</v>
      </c>
      <c r="F35" s="84">
        <v>0.44</v>
      </c>
      <c r="G35" s="84">
        <v>0.5</v>
      </c>
      <c r="H35" s="101"/>
      <c r="I35" s="101"/>
      <c r="J35" s="101"/>
      <c r="K35" s="101"/>
      <c r="L35" s="101"/>
      <c r="M35" s="101"/>
      <c r="N35" s="101"/>
      <c r="O35" s="101"/>
    </row>
    <row r="36" spans="2:16" ht="15" customHeight="1" thickBot="1" x14ac:dyDescent="0.6">
      <c r="B36" s="352" t="s">
        <v>381</v>
      </c>
      <c r="C36" s="301" t="s">
        <v>253</v>
      </c>
      <c r="D36" s="134"/>
      <c r="E36" s="134"/>
      <c r="F36" s="309">
        <v>80</v>
      </c>
      <c r="G36" s="309">
        <v>100</v>
      </c>
      <c r="H36" s="359">
        <v>8.2100000000000009</v>
      </c>
      <c r="I36" s="359">
        <v>10.94</v>
      </c>
      <c r="J36" s="359">
        <v>6.46</v>
      </c>
      <c r="K36" s="359">
        <v>8.61</v>
      </c>
      <c r="L36" s="360">
        <v>2.98</v>
      </c>
      <c r="M36" s="359">
        <v>3.97</v>
      </c>
      <c r="N36" s="359">
        <v>94.5</v>
      </c>
      <c r="O36" s="361">
        <v>126</v>
      </c>
    </row>
    <row r="37" spans="2:16" ht="15" customHeight="1" x14ac:dyDescent="0.55000000000000004">
      <c r="B37" s="352" t="s">
        <v>324</v>
      </c>
      <c r="C37" s="301" t="s">
        <v>427</v>
      </c>
      <c r="D37" s="258"/>
      <c r="E37" s="258"/>
      <c r="F37" s="258">
        <v>110</v>
      </c>
      <c r="G37" s="258">
        <v>130</v>
      </c>
      <c r="H37" s="165">
        <v>4.82</v>
      </c>
      <c r="I37" s="165">
        <v>5.7</v>
      </c>
      <c r="J37" s="165">
        <v>3.98</v>
      </c>
      <c r="K37" s="165">
        <v>4.7</v>
      </c>
      <c r="L37" s="165">
        <v>41.08</v>
      </c>
      <c r="M37" s="165">
        <v>48.55</v>
      </c>
      <c r="N37" s="165">
        <v>166.06</v>
      </c>
      <c r="O37" s="165">
        <v>196.26</v>
      </c>
    </row>
    <row r="38" spans="2:16" ht="15" customHeight="1" x14ac:dyDescent="0.55000000000000004">
      <c r="B38" s="352" t="s">
        <v>500</v>
      </c>
      <c r="C38" s="192" t="s">
        <v>536</v>
      </c>
      <c r="D38" s="262"/>
      <c r="E38" s="262"/>
      <c r="F38" s="262">
        <v>40</v>
      </c>
      <c r="G38" s="262">
        <v>60</v>
      </c>
      <c r="H38" s="101">
        <v>0.2</v>
      </c>
      <c r="I38" s="101">
        <v>0.4</v>
      </c>
      <c r="J38" s="101">
        <v>0</v>
      </c>
      <c r="K38" s="101">
        <v>0</v>
      </c>
      <c r="L38" s="101">
        <v>1.5</v>
      </c>
      <c r="M38" s="101">
        <v>2.2999999999999998</v>
      </c>
      <c r="N38" s="101">
        <v>5.6</v>
      </c>
      <c r="O38" s="101">
        <v>8.4</v>
      </c>
    </row>
    <row r="39" spans="2:16" ht="15" customHeight="1" x14ac:dyDescent="0.55000000000000004">
      <c r="B39" s="352"/>
      <c r="C39" s="98" t="s">
        <v>538</v>
      </c>
      <c r="D39" s="82">
        <v>50</v>
      </c>
      <c r="E39" s="89">
        <v>75</v>
      </c>
      <c r="F39" s="82">
        <v>40</v>
      </c>
      <c r="G39" s="82">
        <v>60</v>
      </c>
      <c r="H39" s="165"/>
      <c r="I39" s="165"/>
      <c r="J39" s="165"/>
      <c r="K39" s="165"/>
      <c r="L39" s="165"/>
      <c r="M39" s="165"/>
      <c r="N39" s="165"/>
      <c r="O39" s="165"/>
    </row>
    <row r="40" spans="2:16" ht="15" customHeight="1" x14ac:dyDescent="0.55000000000000004">
      <c r="B40" s="355"/>
      <c r="C40" s="119" t="s">
        <v>138</v>
      </c>
      <c r="D40" s="84">
        <v>63</v>
      </c>
      <c r="E40" s="84">
        <v>69</v>
      </c>
      <c r="F40" s="84">
        <v>39.06</v>
      </c>
      <c r="G40" s="84">
        <v>42.38</v>
      </c>
      <c r="H40" s="165"/>
      <c r="I40" s="165"/>
      <c r="J40" s="165"/>
      <c r="K40" s="165"/>
      <c r="L40" s="165"/>
      <c r="M40" s="165"/>
      <c r="N40" s="165"/>
      <c r="O40" s="165"/>
    </row>
    <row r="41" spans="2:16" ht="15" customHeight="1" x14ac:dyDescent="0.55000000000000004">
      <c r="B41" s="355"/>
      <c r="C41" s="119" t="s">
        <v>179</v>
      </c>
      <c r="D41" s="82">
        <v>6.72</v>
      </c>
      <c r="E41" s="82">
        <v>7.56</v>
      </c>
      <c r="F41" s="82">
        <v>4.97</v>
      </c>
      <c r="G41" s="82">
        <v>5.59</v>
      </c>
      <c r="H41" s="165"/>
      <c r="I41" s="165"/>
      <c r="J41" s="165"/>
      <c r="K41" s="165"/>
      <c r="L41" s="165"/>
      <c r="M41" s="165"/>
      <c r="N41" s="165"/>
      <c r="O41" s="165"/>
    </row>
    <row r="42" spans="2:16" ht="15" customHeight="1" x14ac:dyDescent="0.55000000000000004">
      <c r="B42" s="355"/>
      <c r="C42" s="119" t="s">
        <v>178</v>
      </c>
      <c r="D42" s="82">
        <v>7.2</v>
      </c>
      <c r="E42" s="82">
        <v>8</v>
      </c>
      <c r="F42" s="82">
        <v>6.62</v>
      </c>
      <c r="G42" s="82">
        <v>7.36</v>
      </c>
      <c r="H42" s="165"/>
      <c r="I42" s="165"/>
      <c r="J42" s="165"/>
      <c r="K42" s="165"/>
      <c r="L42" s="165"/>
      <c r="M42" s="165"/>
      <c r="N42" s="165"/>
      <c r="O42" s="165"/>
    </row>
    <row r="43" spans="2:16" ht="15" customHeight="1" x14ac:dyDescent="0.55000000000000004">
      <c r="B43" s="355"/>
      <c r="C43" s="119" t="s">
        <v>11</v>
      </c>
      <c r="D43" s="82">
        <v>3</v>
      </c>
      <c r="E43" s="82">
        <v>4</v>
      </c>
      <c r="F43" s="82">
        <v>3</v>
      </c>
      <c r="G43" s="82">
        <v>4</v>
      </c>
      <c r="H43" s="165"/>
      <c r="I43" s="165"/>
      <c r="J43" s="165"/>
      <c r="K43" s="165"/>
      <c r="L43" s="165"/>
      <c r="M43" s="165"/>
      <c r="N43" s="165"/>
      <c r="O43" s="165"/>
      <c r="P43" s="3"/>
    </row>
    <row r="44" spans="2:16" ht="15" customHeight="1" x14ac:dyDescent="0.55000000000000004">
      <c r="B44" s="355"/>
      <c r="C44" s="88" t="s">
        <v>183</v>
      </c>
      <c r="D44" s="82">
        <v>4</v>
      </c>
      <c r="E44" s="82">
        <v>5</v>
      </c>
      <c r="F44" s="82">
        <v>4</v>
      </c>
      <c r="G44" s="82">
        <v>5</v>
      </c>
      <c r="H44" s="165"/>
      <c r="I44" s="165"/>
      <c r="J44" s="165"/>
      <c r="K44" s="165"/>
      <c r="L44" s="165"/>
      <c r="M44" s="165"/>
      <c r="N44" s="165"/>
      <c r="O44" s="165"/>
      <c r="P44" s="3"/>
    </row>
    <row r="45" spans="2:16" ht="15" customHeight="1" x14ac:dyDescent="0.55000000000000004">
      <c r="B45" s="355"/>
      <c r="C45" s="119" t="s">
        <v>11</v>
      </c>
      <c r="D45" s="82">
        <v>2</v>
      </c>
      <c r="E45" s="82">
        <v>2</v>
      </c>
      <c r="F45" s="82">
        <v>2</v>
      </c>
      <c r="G45" s="82">
        <v>2</v>
      </c>
      <c r="H45" s="165"/>
      <c r="I45" s="165"/>
      <c r="J45" s="165"/>
      <c r="K45" s="165"/>
      <c r="L45" s="165"/>
      <c r="M45" s="165"/>
      <c r="N45" s="165"/>
      <c r="O45" s="165"/>
      <c r="P45" s="3"/>
    </row>
    <row r="46" spans="2:16" ht="15" customHeight="1" x14ac:dyDescent="0.55000000000000004">
      <c r="B46" s="355"/>
      <c r="C46" s="119" t="s">
        <v>158</v>
      </c>
      <c r="D46" s="82">
        <v>30</v>
      </c>
      <c r="E46" s="82">
        <v>40</v>
      </c>
      <c r="F46" s="82">
        <v>30</v>
      </c>
      <c r="G46" s="82">
        <v>40</v>
      </c>
      <c r="H46" s="165"/>
      <c r="I46" s="165"/>
      <c r="J46" s="165"/>
      <c r="K46" s="165"/>
      <c r="L46" s="165"/>
      <c r="M46" s="165"/>
      <c r="N46" s="165"/>
      <c r="O46" s="165"/>
      <c r="P46" s="3"/>
    </row>
    <row r="47" spans="2:16" ht="15" customHeight="1" x14ac:dyDescent="0.55000000000000004">
      <c r="B47" s="355"/>
      <c r="C47" s="119" t="s">
        <v>254</v>
      </c>
      <c r="D47" s="82">
        <v>5</v>
      </c>
      <c r="E47" s="82">
        <v>6</v>
      </c>
      <c r="F47" s="82">
        <v>5</v>
      </c>
      <c r="G47" s="82">
        <v>6</v>
      </c>
      <c r="H47" s="165"/>
      <c r="I47" s="165"/>
      <c r="J47" s="165"/>
      <c r="K47" s="165"/>
      <c r="L47" s="165"/>
      <c r="M47" s="165"/>
      <c r="N47" s="165"/>
      <c r="O47" s="165"/>
      <c r="P47" s="3"/>
    </row>
    <row r="48" spans="2:16" ht="15" customHeight="1" x14ac:dyDescent="0.55000000000000004">
      <c r="B48" s="412"/>
      <c r="C48" s="119" t="s">
        <v>245</v>
      </c>
      <c r="D48" s="82">
        <v>0.7</v>
      </c>
      <c r="E48" s="82">
        <v>1</v>
      </c>
      <c r="F48" s="82">
        <v>0.7</v>
      </c>
      <c r="G48" s="82">
        <v>1</v>
      </c>
      <c r="H48" s="165"/>
      <c r="I48" s="165"/>
      <c r="J48" s="165"/>
      <c r="K48" s="165"/>
      <c r="L48" s="165"/>
      <c r="M48" s="165"/>
      <c r="N48" s="165"/>
      <c r="O48" s="165"/>
      <c r="P48" s="3"/>
    </row>
    <row r="49" spans="2:16" ht="15" customHeight="1" x14ac:dyDescent="0.55000000000000004">
      <c r="B49" s="364" t="s">
        <v>215</v>
      </c>
      <c r="C49" s="296" t="s">
        <v>257</v>
      </c>
      <c r="D49" s="292"/>
      <c r="E49" s="292"/>
      <c r="F49" s="292">
        <v>180</v>
      </c>
      <c r="G49" s="292">
        <v>200</v>
      </c>
      <c r="H49" s="189">
        <v>0.5</v>
      </c>
      <c r="I49" s="189">
        <v>0.6</v>
      </c>
      <c r="J49" s="189">
        <v>0</v>
      </c>
      <c r="K49" s="189">
        <v>0</v>
      </c>
      <c r="L49" s="189">
        <v>26.1</v>
      </c>
      <c r="M49" s="189">
        <v>29</v>
      </c>
      <c r="N49" s="297">
        <v>100.1</v>
      </c>
      <c r="O49" s="297">
        <v>111.2</v>
      </c>
      <c r="P49" s="13"/>
    </row>
    <row r="50" spans="2:16" ht="15" customHeight="1" x14ac:dyDescent="0.55000000000000004">
      <c r="B50" s="153"/>
      <c r="C50" s="102" t="s">
        <v>46</v>
      </c>
      <c r="D50" s="118">
        <v>8</v>
      </c>
      <c r="E50" s="118">
        <v>9</v>
      </c>
      <c r="F50" s="118">
        <v>7.6</v>
      </c>
      <c r="G50" s="118">
        <v>8.1</v>
      </c>
      <c r="H50" s="189"/>
      <c r="I50" s="189"/>
      <c r="J50" s="189"/>
      <c r="K50" s="189"/>
      <c r="L50" s="189"/>
      <c r="M50" s="189"/>
      <c r="N50" s="189"/>
      <c r="O50" s="189"/>
      <c r="P50" s="13"/>
    </row>
    <row r="51" spans="2:16" ht="15" customHeight="1" x14ac:dyDescent="0.55000000000000004">
      <c r="B51" s="153"/>
      <c r="C51" s="102" t="s">
        <v>20</v>
      </c>
      <c r="D51" s="118">
        <v>8</v>
      </c>
      <c r="E51" s="118">
        <v>9</v>
      </c>
      <c r="F51" s="118">
        <v>8</v>
      </c>
      <c r="G51" s="118">
        <v>9</v>
      </c>
      <c r="H51" s="189"/>
      <c r="I51" s="189"/>
      <c r="J51" s="189"/>
      <c r="K51" s="189"/>
      <c r="L51" s="189"/>
      <c r="M51" s="189"/>
      <c r="N51" s="189"/>
      <c r="O51" s="189"/>
      <c r="P51" s="3"/>
    </row>
    <row r="52" spans="2:16" ht="15" customHeight="1" x14ac:dyDescent="0.55000000000000004">
      <c r="B52" s="366"/>
      <c r="C52" s="319" t="s">
        <v>21</v>
      </c>
      <c r="D52" s="266"/>
      <c r="E52" s="266"/>
      <c r="F52" s="266">
        <f>F49+F41+F40+F37+F36+F24+F38</f>
        <v>604.03</v>
      </c>
      <c r="G52" s="266">
        <f>G49+G41+G40+G37+G36+G24+G38</f>
        <v>717.97</v>
      </c>
      <c r="H52" s="266">
        <f>H49+H37+H36+H24+H38</f>
        <v>15.13</v>
      </c>
      <c r="I52" s="266">
        <f t="shared" ref="I52:O52" si="2">I49+I37+I36+I24+I38</f>
        <v>19.239999999999998</v>
      </c>
      <c r="J52" s="266">
        <f t="shared" si="2"/>
        <v>12.139999999999999</v>
      </c>
      <c r="K52" s="266">
        <f t="shared" si="2"/>
        <v>15.309999999999999</v>
      </c>
      <c r="L52" s="266">
        <f t="shared" si="2"/>
        <v>81.350000000000009</v>
      </c>
      <c r="M52" s="266">
        <f t="shared" si="2"/>
        <v>95.449999999999989</v>
      </c>
      <c r="N52" s="266">
        <f t="shared" si="2"/>
        <v>402.26</v>
      </c>
      <c r="O52" s="266">
        <f t="shared" si="2"/>
        <v>485.05999999999995</v>
      </c>
      <c r="P52" s="3"/>
    </row>
    <row r="53" spans="2:16" ht="15" customHeight="1" thickBot="1" x14ac:dyDescent="0.6">
      <c r="B53" s="366"/>
      <c r="C53" s="463" t="s">
        <v>22</v>
      </c>
      <c r="D53" s="82"/>
      <c r="E53" s="82"/>
      <c r="F53" s="82"/>
      <c r="G53" s="82"/>
      <c r="H53" s="165"/>
      <c r="I53" s="165"/>
      <c r="J53" s="165"/>
      <c r="K53" s="165"/>
      <c r="L53" s="165"/>
      <c r="M53" s="165"/>
      <c r="N53" s="165"/>
      <c r="O53" s="165"/>
      <c r="P53" s="13"/>
    </row>
    <row r="54" spans="2:16" ht="15" customHeight="1" thickBot="1" x14ac:dyDescent="0.6">
      <c r="B54" s="366" t="s">
        <v>130</v>
      </c>
      <c r="C54" s="192" t="s">
        <v>428</v>
      </c>
      <c r="D54" s="82"/>
      <c r="E54" s="82"/>
      <c r="F54" s="266">
        <v>150</v>
      </c>
      <c r="G54" s="266">
        <v>180</v>
      </c>
      <c r="H54" s="297">
        <v>2.1800000000000002</v>
      </c>
      <c r="I54" s="376">
        <v>2.61</v>
      </c>
      <c r="J54" s="376">
        <v>5.15</v>
      </c>
      <c r="K54" s="376">
        <v>6.18</v>
      </c>
      <c r="L54" s="376">
        <v>7.78</v>
      </c>
      <c r="M54" s="376">
        <v>9.34</v>
      </c>
      <c r="N54" s="376">
        <v>56.1</v>
      </c>
      <c r="O54" s="450">
        <v>67.319999999999993</v>
      </c>
      <c r="P54" s="13"/>
    </row>
    <row r="55" spans="2:16" ht="15" customHeight="1" x14ac:dyDescent="0.55000000000000004">
      <c r="B55" s="366"/>
      <c r="C55" s="119" t="s">
        <v>178</v>
      </c>
      <c r="D55" s="101">
        <v>7.2</v>
      </c>
      <c r="E55" s="101">
        <v>8</v>
      </c>
      <c r="F55" s="82">
        <v>6.62</v>
      </c>
      <c r="G55" s="82">
        <v>7.36</v>
      </c>
      <c r="H55" s="165"/>
      <c r="I55" s="165"/>
      <c r="J55" s="165"/>
      <c r="K55" s="165"/>
      <c r="L55" s="165"/>
      <c r="M55" s="165"/>
      <c r="N55" s="165"/>
      <c r="O55" s="165"/>
      <c r="P55" s="13"/>
    </row>
    <row r="56" spans="2:16" ht="15" customHeight="1" x14ac:dyDescent="0.55000000000000004">
      <c r="B56" s="366"/>
      <c r="C56" s="116" t="s">
        <v>280</v>
      </c>
      <c r="D56" s="101">
        <v>23</v>
      </c>
      <c r="E56" s="101">
        <v>31</v>
      </c>
      <c r="F56" s="37">
        <v>23</v>
      </c>
      <c r="G56" s="37">
        <v>31</v>
      </c>
      <c r="H56" s="101"/>
      <c r="I56" s="101"/>
      <c r="J56" s="101"/>
      <c r="K56" s="101"/>
      <c r="L56" s="101"/>
      <c r="M56" s="101"/>
      <c r="N56" s="101"/>
      <c r="O56" s="101"/>
      <c r="P56" s="13"/>
    </row>
    <row r="57" spans="2:16" ht="15" customHeight="1" x14ac:dyDescent="0.55000000000000004">
      <c r="B57" s="153"/>
      <c r="C57" s="119" t="s">
        <v>180</v>
      </c>
      <c r="D57" s="84">
        <v>42</v>
      </c>
      <c r="E57" s="85">
        <v>45.75</v>
      </c>
      <c r="F57" s="118">
        <v>38.64</v>
      </c>
      <c r="G57" s="118">
        <v>42.09</v>
      </c>
      <c r="H57" s="110"/>
      <c r="I57" s="110"/>
      <c r="J57" s="110"/>
      <c r="K57" s="110"/>
      <c r="L57" s="110"/>
      <c r="M57" s="110"/>
      <c r="N57" s="110"/>
      <c r="O57" s="110"/>
      <c r="P57" s="13"/>
    </row>
    <row r="58" spans="2:16" ht="15" customHeight="1" x14ac:dyDescent="0.55000000000000004">
      <c r="B58" s="153"/>
      <c r="C58" s="119" t="s">
        <v>179</v>
      </c>
      <c r="D58" s="101">
        <v>6.72</v>
      </c>
      <c r="E58" s="101">
        <v>7.56</v>
      </c>
      <c r="F58" s="118">
        <v>4.97</v>
      </c>
      <c r="G58" s="118">
        <v>5.59</v>
      </c>
      <c r="H58" s="110"/>
      <c r="I58" s="110"/>
      <c r="J58" s="110"/>
      <c r="K58" s="110"/>
      <c r="L58" s="110"/>
      <c r="M58" s="110"/>
      <c r="N58" s="37"/>
      <c r="O58" s="37"/>
      <c r="P58" s="127"/>
    </row>
    <row r="59" spans="2:16" ht="15" customHeight="1" x14ac:dyDescent="0.55000000000000004">
      <c r="B59" s="153"/>
      <c r="C59" s="116" t="s">
        <v>11</v>
      </c>
      <c r="D59" s="290">
        <v>2</v>
      </c>
      <c r="E59" s="572">
        <v>2</v>
      </c>
      <c r="F59" s="37">
        <v>2</v>
      </c>
      <c r="G59" s="37">
        <v>2</v>
      </c>
      <c r="H59" s="110"/>
      <c r="I59" s="110"/>
      <c r="J59" s="110"/>
      <c r="K59" s="110"/>
      <c r="L59" s="110"/>
      <c r="M59" s="110"/>
      <c r="N59" s="110"/>
      <c r="O59" s="110"/>
    </row>
    <row r="60" spans="2:16" ht="15" customHeight="1" x14ac:dyDescent="0.55000000000000004">
      <c r="B60" s="153"/>
      <c r="C60" s="88" t="s">
        <v>183</v>
      </c>
      <c r="D60" s="290">
        <v>2</v>
      </c>
      <c r="E60" s="572">
        <v>2</v>
      </c>
      <c r="F60" s="37">
        <v>2</v>
      </c>
      <c r="G60" s="37">
        <v>2</v>
      </c>
      <c r="H60" s="110"/>
      <c r="I60" s="110"/>
      <c r="J60" s="110"/>
      <c r="K60" s="110"/>
      <c r="L60" s="110"/>
      <c r="M60" s="110"/>
      <c r="N60" s="110"/>
      <c r="O60" s="110"/>
    </row>
    <row r="61" spans="2:16" ht="15" customHeight="1" x14ac:dyDescent="0.55000000000000004">
      <c r="B61" s="153"/>
      <c r="C61" s="154" t="s">
        <v>17</v>
      </c>
      <c r="D61" s="101">
        <v>4</v>
      </c>
      <c r="E61" s="101">
        <v>6</v>
      </c>
      <c r="F61" s="118">
        <v>4</v>
      </c>
      <c r="G61" s="118">
        <v>6</v>
      </c>
      <c r="H61" s="110"/>
      <c r="I61" s="110"/>
      <c r="J61" s="110"/>
      <c r="K61" s="110"/>
      <c r="L61" s="110"/>
      <c r="M61" s="110"/>
      <c r="N61" s="110"/>
      <c r="O61" s="110"/>
    </row>
    <row r="62" spans="2:16" ht="15" customHeight="1" x14ac:dyDescent="0.55000000000000004">
      <c r="B62" s="373" t="s">
        <v>430</v>
      </c>
      <c r="C62" s="252" t="s">
        <v>453</v>
      </c>
      <c r="D62" s="101"/>
      <c r="E62" s="101"/>
      <c r="F62" s="292">
        <v>50</v>
      </c>
      <c r="G62" s="292">
        <v>100</v>
      </c>
      <c r="H62" s="110">
        <v>3.1</v>
      </c>
      <c r="I62" s="110">
        <v>6.2</v>
      </c>
      <c r="J62" s="110">
        <v>6.2</v>
      </c>
      <c r="K62" s="110">
        <v>12.4</v>
      </c>
      <c r="L62" s="110">
        <v>16</v>
      </c>
      <c r="M62" s="110">
        <v>32</v>
      </c>
      <c r="N62" s="110">
        <v>139.33000000000001</v>
      </c>
      <c r="O62" s="110">
        <v>278.66000000000003</v>
      </c>
    </row>
    <row r="63" spans="2:16" ht="15" customHeight="1" x14ac:dyDescent="0.55000000000000004">
      <c r="B63" s="447" t="s">
        <v>99</v>
      </c>
      <c r="C63" s="301" t="s">
        <v>220</v>
      </c>
      <c r="D63" s="258"/>
      <c r="E63" s="258"/>
      <c r="F63" s="258">
        <v>10</v>
      </c>
      <c r="G63" s="258">
        <v>20</v>
      </c>
      <c r="H63" s="101">
        <v>0.7</v>
      </c>
      <c r="I63" s="101">
        <v>1.5</v>
      </c>
      <c r="J63" s="101">
        <v>0.3</v>
      </c>
      <c r="K63" s="101">
        <v>0.5</v>
      </c>
      <c r="L63" s="101">
        <v>5.5</v>
      </c>
      <c r="M63" s="101">
        <v>10.9</v>
      </c>
      <c r="N63" s="101">
        <v>27.1</v>
      </c>
      <c r="O63" s="101">
        <v>54.2</v>
      </c>
    </row>
    <row r="64" spans="2:16" ht="15" customHeight="1" x14ac:dyDescent="0.55000000000000004">
      <c r="B64" s="153"/>
      <c r="C64" s="154" t="s">
        <v>19</v>
      </c>
      <c r="D64" s="101">
        <v>21</v>
      </c>
      <c r="E64" s="101">
        <v>42</v>
      </c>
      <c r="F64" s="101">
        <v>21</v>
      </c>
      <c r="G64" s="101">
        <v>42</v>
      </c>
      <c r="H64" s="110"/>
      <c r="I64" s="110"/>
      <c r="J64" s="110"/>
      <c r="K64" s="110"/>
      <c r="L64" s="110"/>
      <c r="M64" s="110"/>
      <c r="N64" s="110"/>
      <c r="O64" s="110"/>
    </row>
    <row r="65" spans="2:16" ht="15" customHeight="1" x14ac:dyDescent="0.55000000000000004">
      <c r="B65" s="153"/>
      <c r="C65" s="154" t="s">
        <v>65</v>
      </c>
      <c r="D65" s="101">
        <v>42</v>
      </c>
      <c r="E65" s="101">
        <v>62</v>
      </c>
      <c r="F65" s="101">
        <v>42</v>
      </c>
      <c r="G65" s="101">
        <v>62</v>
      </c>
      <c r="H65" s="110"/>
      <c r="I65" s="110"/>
      <c r="J65" s="110"/>
      <c r="K65" s="110"/>
      <c r="L65" s="110"/>
      <c r="M65" s="110"/>
      <c r="N65" s="110"/>
      <c r="O65" s="110"/>
    </row>
    <row r="66" spans="2:16" ht="15" customHeight="1" x14ac:dyDescent="0.55000000000000004">
      <c r="B66" s="153"/>
      <c r="C66" s="154" t="s">
        <v>24</v>
      </c>
      <c r="D66" s="101">
        <v>15</v>
      </c>
      <c r="E66" s="101">
        <v>15</v>
      </c>
      <c r="F66" s="101">
        <v>12.6</v>
      </c>
      <c r="G66" s="101">
        <v>12.6</v>
      </c>
      <c r="H66" s="110"/>
      <c r="I66" s="110"/>
      <c r="J66" s="110"/>
      <c r="K66" s="110"/>
      <c r="L66" s="110"/>
      <c r="M66" s="110"/>
      <c r="N66" s="110"/>
      <c r="O66" s="110"/>
    </row>
    <row r="67" spans="2:16" ht="15" customHeight="1" x14ac:dyDescent="0.55000000000000004">
      <c r="B67" s="153"/>
      <c r="C67" s="154" t="s">
        <v>20</v>
      </c>
      <c r="D67" s="101">
        <v>2</v>
      </c>
      <c r="E67" s="101">
        <v>3</v>
      </c>
      <c r="F67" s="101">
        <v>2</v>
      </c>
      <c r="G67" s="101">
        <v>3</v>
      </c>
      <c r="H67" s="110"/>
      <c r="I67" s="110"/>
      <c r="J67" s="110"/>
      <c r="K67" s="110"/>
      <c r="L67" s="110"/>
      <c r="M67" s="110"/>
      <c r="N67" s="110"/>
      <c r="O67" s="110"/>
    </row>
    <row r="68" spans="2:16" ht="15" customHeight="1" x14ac:dyDescent="0.55000000000000004">
      <c r="B68" s="153"/>
      <c r="C68" s="154" t="s">
        <v>183</v>
      </c>
      <c r="D68" s="101">
        <v>4</v>
      </c>
      <c r="E68" s="101">
        <v>7</v>
      </c>
      <c r="F68" s="101">
        <v>4</v>
      </c>
      <c r="G68" s="101">
        <v>7</v>
      </c>
      <c r="H68" s="110"/>
      <c r="I68" s="110"/>
      <c r="J68" s="110"/>
      <c r="K68" s="110"/>
      <c r="L68" s="110"/>
      <c r="M68" s="110"/>
      <c r="N68" s="110"/>
      <c r="O68" s="110"/>
    </row>
    <row r="69" spans="2:16" ht="15" customHeight="1" x14ac:dyDescent="0.55000000000000004">
      <c r="B69" s="153"/>
      <c r="C69" s="154" t="s">
        <v>301</v>
      </c>
      <c r="D69" s="101">
        <v>1</v>
      </c>
      <c r="E69" s="101">
        <v>1.25</v>
      </c>
      <c r="F69" s="101">
        <v>1</v>
      </c>
      <c r="G69" s="101">
        <v>1.25</v>
      </c>
      <c r="H69" s="110"/>
      <c r="I69" s="110"/>
      <c r="J69" s="110"/>
      <c r="K69" s="110"/>
      <c r="L69" s="110"/>
      <c r="M69" s="110"/>
      <c r="N69" s="110"/>
      <c r="O69" s="110"/>
    </row>
    <row r="70" spans="2:16" ht="15" customHeight="1" x14ac:dyDescent="0.55000000000000004">
      <c r="B70" s="153"/>
      <c r="C70" s="154" t="s">
        <v>249</v>
      </c>
      <c r="D70" s="101">
        <v>2</v>
      </c>
      <c r="E70" s="101">
        <v>2</v>
      </c>
      <c r="F70" s="118">
        <v>2</v>
      </c>
      <c r="G70" s="118">
        <v>2</v>
      </c>
      <c r="H70" s="110"/>
      <c r="I70" s="110"/>
      <c r="J70" s="110"/>
      <c r="K70" s="110"/>
      <c r="L70" s="110"/>
      <c r="M70" s="110"/>
      <c r="N70" s="110"/>
      <c r="O70" s="110"/>
    </row>
    <row r="71" spans="2:16" ht="15" customHeight="1" thickBot="1" x14ac:dyDescent="0.6">
      <c r="B71" s="153"/>
      <c r="C71" s="154" t="s">
        <v>429</v>
      </c>
      <c r="D71" s="101">
        <v>10</v>
      </c>
      <c r="E71" s="101">
        <v>20</v>
      </c>
      <c r="F71" s="101">
        <v>10</v>
      </c>
      <c r="G71" s="101">
        <v>20</v>
      </c>
      <c r="H71" s="110"/>
      <c r="I71" s="110"/>
      <c r="J71" s="110"/>
      <c r="K71" s="110"/>
      <c r="L71" s="110"/>
      <c r="M71" s="110"/>
      <c r="N71" s="110"/>
      <c r="O71" s="110"/>
    </row>
    <row r="72" spans="2:16" ht="15" customHeight="1" thickBot="1" x14ac:dyDescent="0.6">
      <c r="B72" s="352" t="s">
        <v>116</v>
      </c>
      <c r="C72" s="319" t="s">
        <v>37</v>
      </c>
      <c r="D72" s="258"/>
      <c r="E72" s="258"/>
      <c r="F72" s="258">
        <v>180</v>
      </c>
      <c r="G72" s="258">
        <v>200</v>
      </c>
      <c r="H72" s="218">
        <v>3.4</v>
      </c>
      <c r="I72" s="218">
        <v>3.8</v>
      </c>
      <c r="J72" s="218">
        <v>2.6</v>
      </c>
      <c r="K72" s="218">
        <v>3</v>
      </c>
      <c r="L72" s="295">
        <v>15.9</v>
      </c>
      <c r="M72" s="218">
        <v>18.600000000000001</v>
      </c>
      <c r="N72" s="218">
        <v>237.4</v>
      </c>
      <c r="O72" s="299">
        <v>263.8</v>
      </c>
    </row>
    <row r="73" spans="2:16" ht="15" customHeight="1" x14ac:dyDescent="0.55000000000000004">
      <c r="B73" s="353"/>
      <c r="C73" s="102" t="s">
        <v>23</v>
      </c>
      <c r="D73" s="37">
        <v>78</v>
      </c>
      <c r="E73" s="37">
        <v>91</v>
      </c>
      <c r="F73" s="37">
        <v>78</v>
      </c>
      <c r="G73" s="37">
        <v>91</v>
      </c>
      <c r="H73" s="110"/>
      <c r="I73" s="110"/>
      <c r="J73" s="110"/>
      <c r="K73" s="110"/>
      <c r="L73" s="110"/>
      <c r="M73" s="110"/>
      <c r="N73" s="110"/>
      <c r="O73" s="110"/>
    </row>
    <row r="74" spans="2:16" ht="15" customHeight="1" x14ac:dyDescent="0.55000000000000004">
      <c r="B74" s="353"/>
      <c r="C74" s="102" t="s">
        <v>38</v>
      </c>
      <c r="D74" s="118">
        <v>2.5</v>
      </c>
      <c r="E74" s="118">
        <v>3</v>
      </c>
      <c r="F74" s="118">
        <v>2.5</v>
      </c>
      <c r="G74" s="118">
        <v>3</v>
      </c>
      <c r="H74" s="110"/>
      <c r="I74" s="110"/>
      <c r="J74" s="110"/>
      <c r="K74" s="110"/>
      <c r="L74" s="110"/>
      <c r="M74" s="110"/>
      <c r="N74" s="110"/>
      <c r="O74" s="110"/>
    </row>
    <row r="75" spans="2:16" ht="15" customHeight="1" x14ac:dyDescent="0.55000000000000004">
      <c r="B75" s="353"/>
      <c r="C75" s="102" t="s">
        <v>20</v>
      </c>
      <c r="D75" s="37">
        <v>8</v>
      </c>
      <c r="E75" s="37">
        <v>9</v>
      </c>
      <c r="F75" s="37">
        <v>8</v>
      </c>
      <c r="G75" s="37">
        <v>9</v>
      </c>
      <c r="H75" s="310"/>
      <c r="I75" s="310"/>
      <c r="J75" s="310"/>
      <c r="K75" s="310"/>
      <c r="L75" s="310"/>
      <c r="M75" s="310"/>
      <c r="N75" s="310"/>
      <c r="O75" s="310"/>
    </row>
    <row r="76" spans="2:16" ht="15" customHeight="1" x14ac:dyDescent="0.55000000000000004">
      <c r="B76" s="373"/>
      <c r="C76" s="319" t="s">
        <v>21</v>
      </c>
      <c r="D76" s="266"/>
      <c r="E76" s="266"/>
      <c r="F76" s="266">
        <f>F72+F54+F62+F63</f>
        <v>390</v>
      </c>
      <c r="G76" s="266">
        <f t="shared" ref="G76:O76" si="3">G72+G54+G62+G63</f>
        <v>500</v>
      </c>
      <c r="H76" s="266">
        <f t="shared" si="3"/>
        <v>9.379999999999999</v>
      </c>
      <c r="I76" s="266">
        <f t="shared" si="3"/>
        <v>14.11</v>
      </c>
      <c r="J76" s="266">
        <f t="shared" si="3"/>
        <v>14.25</v>
      </c>
      <c r="K76" s="266">
        <f t="shared" si="3"/>
        <v>22.08</v>
      </c>
      <c r="L76" s="266">
        <f t="shared" si="3"/>
        <v>45.18</v>
      </c>
      <c r="M76" s="266">
        <f t="shared" si="3"/>
        <v>70.84</v>
      </c>
      <c r="N76" s="266">
        <f t="shared" si="3"/>
        <v>459.93000000000006</v>
      </c>
      <c r="O76" s="266">
        <f t="shared" si="3"/>
        <v>663.98</v>
      </c>
    </row>
    <row r="77" spans="2:16" ht="15" customHeight="1" x14ac:dyDescent="0.55000000000000004">
      <c r="B77" s="373"/>
      <c r="C77" s="301" t="s">
        <v>26</v>
      </c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</row>
    <row r="78" spans="2:16" ht="15" customHeight="1" x14ac:dyDescent="0.55000000000000004">
      <c r="B78" s="632" t="s">
        <v>353</v>
      </c>
      <c r="C78" s="192" t="s">
        <v>27</v>
      </c>
      <c r="D78" s="84">
        <v>23</v>
      </c>
      <c r="E78" s="84">
        <v>23</v>
      </c>
      <c r="F78" s="292">
        <v>23</v>
      </c>
      <c r="G78" s="292">
        <v>23</v>
      </c>
      <c r="H78" s="110">
        <v>1.56</v>
      </c>
      <c r="I78" s="110">
        <v>1.56</v>
      </c>
      <c r="J78" s="110">
        <v>0.19</v>
      </c>
      <c r="K78" s="110">
        <v>0.19</v>
      </c>
      <c r="L78" s="110">
        <v>11.59</v>
      </c>
      <c r="M78" s="110">
        <v>11.59</v>
      </c>
      <c r="N78" s="110">
        <v>54.38</v>
      </c>
      <c r="O78" s="110">
        <v>54.38</v>
      </c>
    </row>
    <row r="79" spans="2:16" ht="15" customHeight="1" x14ac:dyDescent="0.55000000000000004">
      <c r="B79" s="634"/>
      <c r="C79" s="192" t="s">
        <v>28</v>
      </c>
      <c r="D79" s="84">
        <v>40</v>
      </c>
      <c r="E79" s="84">
        <v>50</v>
      </c>
      <c r="F79" s="258">
        <v>40</v>
      </c>
      <c r="G79" s="258">
        <v>50</v>
      </c>
      <c r="H79" s="110">
        <v>2.2200000000000002</v>
      </c>
      <c r="I79" s="110">
        <v>2.78</v>
      </c>
      <c r="J79" s="110">
        <v>0.45</v>
      </c>
      <c r="K79" s="110">
        <v>0.56000000000000005</v>
      </c>
      <c r="L79" s="110">
        <v>19.68</v>
      </c>
      <c r="M79" s="110">
        <v>24.6</v>
      </c>
      <c r="N79" s="110">
        <v>91.66</v>
      </c>
      <c r="O79" s="110">
        <v>114.58</v>
      </c>
    </row>
    <row r="80" spans="2:16" s="86" customFormat="1" ht="15.75" x14ac:dyDescent="0.25">
      <c r="B80" s="635"/>
      <c r="C80" s="192" t="s">
        <v>29</v>
      </c>
      <c r="D80" s="179">
        <v>3</v>
      </c>
      <c r="E80" s="179">
        <v>3</v>
      </c>
      <c r="F80" s="292">
        <v>3</v>
      </c>
      <c r="G80" s="292">
        <v>3</v>
      </c>
      <c r="H80" s="110"/>
      <c r="I80" s="110"/>
      <c r="J80" s="110"/>
      <c r="K80" s="110"/>
      <c r="L80" s="110"/>
      <c r="M80" s="110"/>
      <c r="N80" s="110"/>
      <c r="O80" s="110"/>
      <c r="P80" s="87"/>
    </row>
    <row r="81" spans="2:16" s="86" customFormat="1" ht="15.75" x14ac:dyDescent="0.25">
      <c r="B81" s="382"/>
      <c r="C81" s="192" t="s">
        <v>21</v>
      </c>
      <c r="D81" s="84"/>
      <c r="E81" s="84"/>
      <c r="F81" s="292">
        <f>F78+F79+F80</f>
        <v>66</v>
      </c>
      <c r="G81" s="292">
        <f>G78+G79+G80</f>
        <v>76</v>
      </c>
      <c r="H81" s="110">
        <f>H78+H79</f>
        <v>3.7800000000000002</v>
      </c>
      <c r="I81" s="110">
        <f t="shared" ref="I81:O81" si="4">I78+I79</f>
        <v>4.34</v>
      </c>
      <c r="J81" s="110">
        <f t="shared" si="4"/>
        <v>0.64</v>
      </c>
      <c r="K81" s="110">
        <f t="shared" si="4"/>
        <v>0.75</v>
      </c>
      <c r="L81" s="110">
        <f t="shared" si="4"/>
        <v>31.27</v>
      </c>
      <c r="M81" s="110">
        <f t="shared" si="4"/>
        <v>36.19</v>
      </c>
      <c r="N81" s="110">
        <f t="shared" si="4"/>
        <v>146.04</v>
      </c>
      <c r="O81" s="110">
        <f t="shared" si="4"/>
        <v>168.96</v>
      </c>
      <c r="P81" s="172"/>
    </row>
    <row r="82" spans="2:16" s="86" customFormat="1" ht="15.75" x14ac:dyDescent="0.25">
      <c r="B82" s="576"/>
      <c r="C82" s="301" t="s">
        <v>30</v>
      </c>
      <c r="D82" s="258"/>
      <c r="E82" s="258"/>
      <c r="F82" s="311">
        <f t="shared" ref="F82:O82" si="5">F22+F81+F76+F52+F16</f>
        <v>1615.03</v>
      </c>
      <c r="G82" s="311">
        <f t="shared" si="5"/>
        <v>1919.97</v>
      </c>
      <c r="H82" s="311">
        <f t="shared" si="5"/>
        <v>44.01</v>
      </c>
      <c r="I82" s="311">
        <f t="shared" si="5"/>
        <v>56.61</v>
      </c>
      <c r="J82" s="311">
        <f t="shared" si="5"/>
        <v>44.81</v>
      </c>
      <c r="K82" s="311">
        <f t="shared" si="5"/>
        <v>62.85</v>
      </c>
      <c r="L82" s="311">
        <f t="shared" si="5"/>
        <v>197.60999999999999</v>
      </c>
      <c r="M82" s="311">
        <f t="shared" si="5"/>
        <v>248.24</v>
      </c>
      <c r="N82" s="311">
        <f t="shared" si="5"/>
        <v>1342.23</v>
      </c>
      <c r="O82" s="311">
        <f t="shared" si="5"/>
        <v>1791.5</v>
      </c>
    </row>
    <row r="83" spans="2:16" ht="18" customHeight="1" x14ac:dyDescent="0.55000000000000004">
      <c r="B83" s="355"/>
      <c r="C83" s="670" t="s">
        <v>396</v>
      </c>
      <c r="D83" s="670"/>
      <c r="E83" s="670"/>
      <c r="F83" s="670"/>
      <c r="G83" s="671"/>
      <c r="H83" s="156">
        <v>42</v>
      </c>
      <c r="I83" s="156">
        <v>54</v>
      </c>
      <c r="J83" s="156">
        <v>47</v>
      </c>
      <c r="K83" s="156">
        <v>60</v>
      </c>
      <c r="L83" s="156">
        <v>203</v>
      </c>
      <c r="M83" s="156">
        <v>261</v>
      </c>
      <c r="N83" s="156">
        <v>1400</v>
      </c>
      <c r="O83" s="156">
        <v>1800</v>
      </c>
    </row>
    <row r="84" spans="2:16" ht="19.5" customHeight="1" x14ac:dyDescent="0.55000000000000004">
      <c r="B84" s="383"/>
      <c r="C84" s="324" t="s">
        <v>177</v>
      </c>
      <c r="D84" s="324"/>
      <c r="E84" s="324"/>
      <c r="F84" s="324"/>
      <c r="G84" s="325"/>
      <c r="H84" s="326">
        <f>H82*100/H83</f>
        <v>104.78571428571429</v>
      </c>
      <c r="I84" s="326">
        <f t="shared" ref="I84:O84" si="6">I82*100/I83</f>
        <v>104.83333333333333</v>
      </c>
      <c r="J84" s="326">
        <f t="shared" si="6"/>
        <v>95.340425531914889</v>
      </c>
      <c r="K84" s="326">
        <f t="shared" si="6"/>
        <v>104.75</v>
      </c>
      <c r="L84" s="326">
        <f t="shared" si="6"/>
        <v>97.34482758620689</v>
      </c>
      <c r="M84" s="326">
        <f t="shared" si="6"/>
        <v>95.111111111111114</v>
      </c>
      <c r="N84" s="326">
        <f t="shared" si="6"/>
        <v>95.873571428571424</v>
      </c>
      <c r="O84" s="326">
        <f t="shared" si="6"/>
        <v>99.527777777777771</v>
      </c>
    </row>
    <row r="85" spans="2:16" ht="18.75" customHeight="1" x14ac:dyDescent="0.55000000000000004">
      <c r="B85" s="383"/>
      <c r="C85" s="672" t="s">
        <v>384</v>
      </c>
      <c r="D85" s="672"/>
      <c r="E85" s="672"/>
      <c r="F85" s="672"/>
      <c r="G85" s="673"/>
      <c r="H85" s="311">
        <f>H84-100</f>
        <v>4.7857142857142918</v>
      </c>
      <c r="I85" s="311">
        <f t="shared" ref="I85:O85" si="7">I84-100</f>
        <v>4.8333333333333286</v>
      </c>
      <c r="J85" s="311">
        <f t="shared" si="7"/>
        <v>-4.6595744680851112</v>
      </c>
      <c r="K85" s="311">
        <f t="shared" si="7"/>
        <v>4.75</v>
      </c>
      <c r="L85" s="311">
        <f t="shared" si="7"/>
        <v>-2.6551724137931103</v>
      </c>
      <c r="M85" s="311">
        <f t="shared" si="7"/>
        <v>-4.8888888888888857</v>
      </c>
      <c r="N85" s="311">
        <f t="shared" si="7"/>
        <v>-4.1264285714285762</v>
      </c>
      <c r="O85" s="311">
        <f t="shared" si="7"/>
        <v>-0.47222222222222854</v>
      </c>
    </row>
    <row r="86" spans="2:16" ht="15.75" customHeight="1" x14ac:dyDescent="0.55000000000000004">
      <c r="B86" s="384"/>
      <c r="C86" s="155" t="s">
        <v>397</v>
      </c>
      <c r="D86" s="664" t="s">
        <v>406</v>
      </c>
      <c r="E86" s="665"/>
      <c r="F86" s="665"/>
      <c r="G86" s="666"/>
      <c r="H86" s="519"/>
      <c r="I86" s="496"/>
      <c r="J86" s="496"/>
      <c r="K86" s="496"/>
      <c r="L86" s="667" t="s">
        <v>407</v>
      </c>
      <c r="M86" s="668"/>
      <c r="N86" s="668"/>
      <c r="O86" s="669"/>
    </row>
    <row r="87" spans="2:16" ht="27" customHeight="1" x14ac:dyDescent="0.55000000000000004">
      <c r="B87" s="384"/>
      <c r="C87" s="334" t="s">
        <v>164</v>
      </c>
      <c r="D87" s="335" t="s">
        <v>400</v>
      </c>
      <c r="E87" s="335" t="s">
        <v>401</v>
      </c>
      <c r="F87" s="336">
        <f>F16</f>
        <v>355</v>
      </c>
      <c r="G87" s="336">
        <f>G16</f>
        <v>426</v>
      </c>
      <c r="H87" s="337"/>
      <c r="I87" s="337"/>
      <c r="J87" s="337"/>
      <c r="K87" s="337"/>
      <c r="L87" s="335" t="s">
        <v>408</v>
      </c>
      <c r="M87" s="335" t="s">
        <v>409</v>
      </c>
      <c r="N87" s="336">
        <f>N17</f>
        <v>0</v>
      </c>
      <c r="O87" s="336">
        <f>O17</f>
        <v>0</v>
      </c>
    </row>
    <row r="88" spans="2:16" ht="21" customHeight="1" x14ac:dyDescent="0.55000000000000004">
      <c r="B88" s="384"/>
      <c r="C88" s="334" t="s">
        <v>398</v>
      </c>
      <c r="D88" s="335" t="s">
        <v>402</v>
      </c>
      <c r="E88" s="335" t="s">
        <v>402</v>
      </c>
      <c r="F88" s="336">
        <f>F22</f>
        <v>200</v>
      </c>
      <c r="G88" s="336">
        <f>G22</f>
        <v>200</v>
      </c>
      <c r="H88" s="337"/>
      <c r="I88" s="337"/>
      <c r="J88" s="337"/>
      <c r="K88" s="337"/>
      <c r="L88" s="335" t="s">
        <v>411</v>
      </c>
      <c r="M88" s="335" t="s">
        <v>410</v>
      </c>
      <c r="N88" s="336">
        <f>N23</f>
        <v>0</v>
      </c>
      <c r="O88" s="336">
        <f>O23</f>
        <v>0</v>
      </c>
    </row>
    <row r="89" spans="2:16" ht="24.75" customHeight="1" x14ac:dyDescent="0.55000000000000004">
      <c r="B89" s="384"/>
      <c r="C89" s="334" t="s">
        <v>166</v>
      </c>
      <c r="D89" s="335" t="s">
        <v>403</v>
      </c>
      <c r="E89" s="335" t="s">
        <v>404</v>
      </c>
      <c r="F89" s="336">
        <f>F52+39</f>
        <v>643.03</v>
      </c>
      <c r="G89" s="336">
        <f>G52+33</f>
        <v>750.97</v>
      </c>
      <c r="H89" s="337"/>
      <c r="I89" s="337"/>
      <c r="J89" s="337"/>
      <c r="K89" s="337"/>
      <c r="L89" s="335" t="s">
        <v>413</v>
      </c>
      <c r="M89" s="335" t="s">
        <v>414</v>
      </c>
      <c r="N89" s="336">
        <f>N58+N78+N79</f>
        <v>146.04</v>
      </c>
      <c r="O89" s="336">
        <f>O58+O78+O79</f>
        <v>168.96</v>
      </c>
    </row>
    <row r="90" spans="2:16" ht="27" customHeight="1" x14ac:dyDescent="0.55000000000000004">
      <c r="B90" s="384"/>
      <c r="C90" s="334" t="s">
        <v>399</v>
      </c>
      <c r="D90" s="335" t="s">
        <v>401</v>
      </c>
      <c r="E90" s="335" t="s">
        <v>405</v>
      </c>
      <c r="F90" s="336">
        <f>F76+39</f>
        <v>429</v>
      </c>
      <c r="G90" s="336">
        <f>G76+33</f>
        <v>533</v>
      </c>
      <c r="H90" s="156"/>
      <c r="I90" s="156"/>
      <c r="J90" s="156"/>
      <c r="K90" s="156"/>
      <c r="L90" s="335" t="s">
        <v>412</v>
      </c>
      <c r="M90" s="335" t="s">
        <v>415</v>
      </c>
      <c r="N90" s="336">
        <f>N76</f>
        <v>459.93000000000006</v>
      </c>
      <c r="O90" s="336">
        <f>O76</f>
        <v>663.98</v>
      </c>
    </row>
    <row r="91" spans="2:16" ht="21.75" customHeight="1" thickBot="1" x14ac:dyDescent="0.6">
      <c r="B91" s="574"/>
      <c r="C91" s="659" t="s">
        <v>473</v>
      </c>
      <c r="D91" s="338"/>
      <c r="E91" s="338"/>
      <c r="F91" s="339">
        <f>F82</f>
        <v>1615.03</v>
      </c>
      <c r="G91" s="339">
        <f>G82</f>
        <v>1919.97</v>
      </c>
      <c r="H91" s="337"/>
      <c r="I91" s="337"/>
      <c r="J91" s="337"/>
      <c r="K91" s="337"/>
      <c r="L91" s="335" t="s">
        <v>474</v>
      </c>
      <c r="M91" s="335" t="s">
        <v>475</v>
      </c>
      <c r="N91" s="340">
        <f>N82</f>
        <v>1342.23</v>
      </c>
      <c r="O91" s="340">
        <f>O82</f>
        <v>1791.5</v>
      </c>
    </row>
    <row r="92" spans="2:16" ht="22.5" customHeight="1" thickBot="1" x14ac:dyDescent="0.6">
      <c r="B92" s="575"/>
      <c r="C92" s="660"/>
      <c r="D92" s="661" t="s">
        <v>384</v>
      </c>
      <c r="E92" s="662"/>
      <c r="F92" s="662"/>
      <c r="G92" s="662"/>
      <c r="H92" s="662"/>
      <c r="I92" s="662"/>
      <c r="J92" s="662"/>
      <c r="K92" s="663"/>
      <c r="L92" s="337"/>
      <c r="M92" s="337"/>
      <c r="N92" s="341">
        <f>N85</f>
        <v>-4.1264285714285762</v>
      </c>
      <c r="O92" s="341">
        <f>O85</f>
        <v>-0.47222222222222854</v>
      </c>
    </row>
  </sheetData>
  <mergeCells count="15">
    <mergeCell ref="C91:C92"/>
    <mergeCell ref="D92:K92"/>
    <mergeCell ref="B78:B80"/>
    <mergeCell ref="B2:B4"/>
    <mergeCell ref="L4:M4"/>
    <mergeCell ref="D2:G3"/>
    <mergeCell ref="N2:O4"/>
    <mergeCell ref="C2:C4"/>
    <mergeCell ref="C83:G83"/>
    <mergeCell ref="C85:G85"/>
    <mergeCell ref="D86:G86"/>
    <mergeCell ref="L86:O86"/>
    <mergeCell ref="H2:M3"/>
    <mergeCell ref="H4:I4"/>
    <mergeCell ref="J4:K4"/>
  </mergeCells>
  <pageMargins left="0" right="0" top="0" bottom="0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20</vt:i4>
      </vt:variant>
    </vt:vector>
  </HeadingPairs>
  <TitlesOfParts>
    <vt:vector size="4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СВОД хим.сос.</vt:lpstr>
      <vt:lpstr>Лист1!Область_печати</vt:lpstr>
      <vt:lpstr>Лист10!Область_печати</vt:lpstr>
      <vt:lpstr>Лист11!Область_печати</vt:lpstr>
      <vt:lpstr>Лист12!Область_печати</vt:lpstr>
      <vt:lpstr>Лист13!Область_печати</vt:lpstr>
      <vt:lpstr>Лист14!Область_печати</vt:lpstr>
      <vt:lpstr>Лист15!Область_печати</vt:lpstr>
      <vt:lpstr>Лист16!Область_печати</vt:lpstr>
      <vt:lpstr>Лист17!Область_печати</vt:lpstr>
      <vt:lpstr>Лист18!Область_печати</vt:lpstr>
      <vt:lpstr>Лист19!Область_печати</vt:lpstr>
      <vt:lpstr>Лист2!Область_печати</vt:lpstr>
      <vt:lpstr>Лист20!Область_печати</vt:lpstr>
      <vt:lpstr>Лист4!Область_печати</vt:lpstr>
      <vt:lpstr>Лист5!Область_печати</vt:lpstr>
      <vt:lpstr>Лист6!Область_печати</vt:lpstr>
      <vt:lpstr>Лист7!Область_печати</vt:lpstr>
      <vt:lpstr>Лист8!Область_печати</vt:lpstr>
      <vt:lpstr>Лист9!Область_печати</vt:lpstr>
      <vt:lpstr>'СВОД хим.сос.'!Область_печати</vt:lpstr>
    </vt:vector>
  </TitlesOfParts>
  <Company>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Premyer</dc:creator>
  <cp:lastModifiedBy>Пользователь</cp:lastModifiedBy>
  <cp:lastPrinted>2025-02-24T04:11:54Z</cp:lastPrinted>
  <dcterms:created xsi:type="dcterms:W3CDTF">2013-10-30T16:43:44Z</dcterms:created>
  <dcterms:modified xsi:type="dcterms:W3CDTF">2025-03-06T01:38:14Z</dcterms:modified>
</cp:coreProperties>
</file>